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5180" windowHeight="7815" activeTab="3"/>
  </bookViews>
  <sheets>
    <sheet name="N2010 - Paper 01" sheetId="1" r:id="rId1"/>
    <sheet name="N2010 - Paper 02" sheetId="2" r:id="rId2"/>
    <sheet name="N2010 - Paper 03" sheetId="5" r:id="rId3"/>
    <sheet name="N2010 - Total Grade" sheetId="3" r:id="rId4"/>
    <sheet name="Past IB Scores" sheetId="4" r:id="rId5"/>
  </sheets>
  <calcPr calcId="144525"/>
</workbook>
</file>

<file path=xl/calcChain.xml><?xml version="1.0" encoding="utf-8"?>
<calcChain xmlns="http://schemas.openxmlformats.org/spreadsheetml/2006/main">
  <c r="L22" i="3" l="1"/>
  <c r="L23" i="3"/>
  <c r="L24" i="3"/>
  <c r="L25" i="3"/>
  <c r="L26" i="3"/>
  <c r="L27" i="3"/>
  <c r="L28" i="3"/>
  <c r="L21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3" i="3"/>
  <c r="AQ25" i="1"/>
  <c r="AQ26" i="1"/>
  <c r="AQ27" i="1"/>
  <c r="AQ28" i="1"/>
  <c r="AQ29" i="1"/>
  <c r="AQ31" i="1"/>
  <c r="AQ2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8" i="1"/>
  <c r="AG4" i="1"/>
  <c r="K26" i="2"/>
  <c r="K27" i="2"/>
  <c r="K28" i="2"/>
  <c r="K29" i="2"/>
  <c r="K30" i="2"/>
  <c r="K31" i="2"/>
  <c r="K32" i="2"/>
  <c r="K2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5" i="2"/>
  <c r="W27" i="3"/>
  <c r="W18" i="3"/>
  <c r="W9" i="3"/>
  <c r="W26" i="3"/>
  <c r="W17" i="3"/>
  <c r="W8" i="3"/>
  <c r="W25" i="3"/>
  <c r="W16" i="3"/>
  <c r="W7" i="3"/>
  <c r="W24" i="3"/>
  <c r="W15" i="3"/>
  <c r="W6" i="3"/>
  <c r="W23" i="3"/>
  <c r="W14" i="3"/>
  <c r="W5" i="3"/>
  <c r="W22" i="3"/>
  <c r="W13" i="3"/>
  <c r="W4" i="3"/>
  <c r="W21" i="3"/>
  <c r="W12" i="3"/>
  <c r="W3" i="3"/>
  <c r="R27" i="3"/>
  <c r="R18" i="3"/>
  <c r="R9" i="3"/>
  <c r="R26" i="3"/>
  <c r="R17" i="3"/>
  <c r="R8" i="3"/>
  <c r="R25" i="3"/>
  <c r="R16" i="3"/>
  <c r="R7" i="3"/>
  <c r="R24" i="3"/>
  <c r="R15" i="3"/>
  <c r="R6" i="3"/>
  <c r="R23" i="3"/>
  <c r="R14" i="3"/>
  <c r="R5" i="3"/>
  <c r="R22" i="3"/>
  <c r="R13" i="3"/>
  <c r="R4" i="3"/>
  <c r="R21" i="3"/>
  <c r="R12" i="3"/>
  <c r="R3" i="3"/>
  <c r="M13" i="4"/>
  <c r="M14" i="4"/>
  <c r="M15" i="4"/>
  <c r="M16" i="4"/>
  <c r="M17" i="4"/>
  <c r="M18" i="4"/>
  <c r="M4" i="4"/>
  <c r="M5" i="4"/>
  <c r="M6" i="4"/>
  <c r="M7" i="4"/>
  <c r="M8" i="4"/>
  <c r="M9" i="4"/>
  <c r="I13" i="4"/>
  <c r="I14" i="4"/>
  <c r="I15" i="4"/>
  <c r="I16" i="4"/>
  <c r="I17" i="4"/>
  <c r="I18" i="4"/>
  <c r="I4" i="4"/>
  <c r="I5" i="4"/>
  <c r="I6" i="4"/>
  <c r="I7" i="4"/>
  <c r="I8" i="4"/>
  <c r="I9" i="4"/>
  <c r="E13" i="4"/>
  <c r="E14" i="4"/>
  <c r="E15" i="4"/>
  <c r="E16" i="4"/>
  <c r="E17" i="4"/>
  <c r="E18" i="4"/>
  <c r="M12" i="4"/>
  <c r="M3" i="4"/>
  <c r="I12" i="4"/>
  <c r="I3" i="4"/>
  <c r="E12" i="4"/>
  <c r="E4" i="4"/>
  <c r="E5" i="4"/>
  <c r="E6" i="4"/>
  <c r="E7" i="4"/>
  <c r="E8" i="4"/>
  <c r="E9" i="4"/>
  <c r="E3" i="4"/>
  <c r="C27" i="3" l="1"/>
  <c r="C16" i="3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21" i="3"/>
  <c r="F21" i="3" s="1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3" i="3"/>
  <c r="F3" i="3" s="1"/>
  <c r="B42" i="2"/>
  <c r="C42" i="2"/>
  <c r="B41" i="2"/>
  <c r="B39" i="2"/>
  <c r="B38" i="2"/>
  <c r="B37" i="2"/>
  <c r="B36" i="2"/>
  <c r="C41" i="2"/>
  <c r="C40" i="2"/>
  <c r="C39" i="2"/>
  <c r="C38" i="2"/>
  <c r="C37" i="2"/>
  <c r="C36" i="2"/>
  <c r="I31" i="2"/>
  <c r="J31" i="2" s="1"/>
  <c r="J26" i="2"/>
  <c r="J27" i="2"/>
  <c r="J28" i="2"/>
  <c r="J29" i="2"/>
  <c r="J30" i="2"/>
  <c r="J32" i="2"/>
  <c r="J2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5" i="2"/>
  <c r="H18" i="2"/>
  <c r="E18" i="2"/>
  <c r="G18" i="2"/>
  <c r="C18" i="2"/>
  <c r="D18" i="2"/>
  <c r="B18" i="2"/>
  <c r="G31" i="2"/>
  <c r="F31" i="2"/>
  <c r="H31" i="2"/>
  <c r="C31" i="2"/>
  <c r="D31" i="2"/>
  <c r="E31" i="2"/>
  <c r="B31" i="2"/>
  <c r="I32" i="2"/>
  <c r="I30" i="2"/>
  <c r="I28" i="2"/>
  <c r="I27" i="2"/>
  <c r="I26" i="2"/>
  <c r="I29" i="2"/>
  <c r="I25" i="2"/>
  <c r="H19" i="2"/>
  <c r="H17" i="2"/>
  <c r="H14" i="2"/>
  <c r="H11" i="2"/>
  <c r="H10" i="2"/>
  <c r="H9" i="2"/>
  <c r="H8" i="2"/>
  <c r="H6" i="2"/>
  <c r="H5" i="2"/>
  <c r="H7" i="2"/>
  <c r="H12" i="2"/>
  <c r="H13" i="2"/>
  <c r="H15" i="2"/>
  <c r="H16" i="2"/>
  <c r="H4" i="2"/>
  <c r="C21" i="3"/>
  <c r="K21" i="3" s="1"/>
  <c r="C22" i="3"/>
  <c r="K22" i="3" s="1"/>
  <c r="C23" i="3"/>
  <c r="K23" i="3" s="1"/>
  <c r="C24" i="3"/>
  <c r="K24" i="3" s="1"/>
  <c r="C25" i="3"/>
  <c r="K25" i="3" s="1"/>
  <c r="C26" i="3"/>
  <c r="K26" i="3" s="1"/>
  <c r="C28" i="3"/>
  <c r="K28" i="3" s="1"/>
  <c r="C3" i="3"/>
  <c r="K3" i="3" s="1"/>
  <c r="C4" i="3"/>
  <c r="K4" i="3" s="1"/>
  <c r="C5" i="3"/>
  <c r="K5" i="3" s="1"/>
  <c r="C6" i="3"/>
  <c r="K6" i="3" s="1"/>
  <c r="C7" i="3"/>
  <c r="K7" i="3" s="1"/>
  <c r="C8" i="3"/>
  <c r="K8" i="3" s="1"/>
  <c r="C9" i="3"/>
  <c r="K9" i="3" s="1"/>
  <c r="C10" i="3"/>
  <c r="K10" i="3" s="1"/>
  <c r="C11" i="3"/>
  <c r="K11" i="3" s="1"/>
  <c r="C12" i="3"/>
  <c r="K12" i="3" s="1"/>
  <c r="C13" i="3"/>
  <c r="K13" i="3" s="1"/>
  <c r="C14" i="3"/>
  <c r="K14" i="3" s="1"/>
  <c r="C15" i="3"/>
  <c r="K15" i="3" s="1"/>
  <c r="C17" i="3"/>
  <c r="K17" i="3" s="1"/>
  <c r="K16" i="3" l="1"/>
  <c r="K27" i="3"/>
  <c r="AO16" i="1"/>
  <c r="AO15" i="1"/>
  <c r="AO14" i="1"/>
  <c r="AP4" i="1"/>
  <c r="AP5" i="1"/>
  <c r="AP6" i="1"/>
  <c r="AP7" i="1"/>
  <c r="AP8" i="1"/>
  <c r="AP9" i="1"/>
  <c r="AP10" i="1"/>
  <c r="AP11" i="1"/>
  <c r="AP12" i="1"/>
  <c r="AP3" i="1"/>
  <c r="AO12" i="1"/>
  <c r="AO11" i="1"/>
  <c r="AO10" i="1"/>
  <c r="AO9" i="1"/>
  <c r="AO8" i="1"/>
  <c r="AO7" i="1"/>
  <c r="AO6" i="1"/>
  <c r="AO5" i="1"/>
  <c r="AO4" i="1"/>
  <c r="AO3" i="1"/>
  <c r="AL12" i="1"/>
  <c r="AM12" i="1" s="1"/>
  <c r="AL11" i="1"/>
  <c r="AM11" i="1" s="1"/>
  <c r="AL10" i="1"/>
  <c r="AM10" i="1" s="1"/>
  <c r="AL9" i="1"/>
  <c r="AM9" i="1" s="1"/>
  <c r="AL8" i="1"/>
  <c r="AM8" i="1" s="1"/>
  <c r="AL7" i="1"/>
  <c r="AM7" i="1" s="1"/>
  <c r="AL6" i="1"/>
  <c r="AM6" i="1" s="1"/>
  <c r="AL5" i="1"/>
  <c r="AM5" i="1" s="1"/>
  <c r="AL4" i="1"/>
  <c r="AM4" i="1" s="1"/>
  <c r="AL3" i="1"/>
  <c r="AM3" i="1"/>
  <c r="E53" i="1"/>
  <c r="B53" i="1"/>
  <c r="Q41" i="1"/>
  <c r="P41" i="1"/>
  <c r="O41" i="1"/>
  <c r="M41" i="1"/>
  <c r="N41" i="1"/>
  <c r="L41" i="1"/>
  <c r="K41" i="1"/>
  <c r="J41" i="1"/>
  <c r="H41" i="1"/>
  <c r="G41" i="1"/>
  <c r="F41" i="1"/>
  <c r="E41" i="1"/>
  <c r="D41" i="1"/>
  <c r="C41" i="1"/>
  <c r="C17" i="1"/>
  <c r="C43" i="1" s="1"/>
  <c r="B47" i="1" s="1"/>
  <c r="D17" i="1"/>
  <c r="E17" i="1"/>
  <c r="D43" i="1" s="1"/>
  <c r="B48" i="1" s="1"/>
  <c r="F17" i="1"/>
  <c r="G17" i="1"/>
  <c r="E43" i="1" s="1"/>
  <c r="B49" i="1" s="1"/>
  <c r="H17" i="1"/>
  <c r="I17" i="1"/>
  <c r="J17" i="1"/>
  <c r="F43" i="1" s="1"/>
  <c r="B50" i="1" s="1"/>
  <c r="K17" i="1"/>
  <c r="G43" i="1" s="1"/>
  <c r="B51" i="1" s="1"/>
  <c r="L17" i="1"/>
  <c r="H43" i="1" s="1"/>
  <c r="B52" i="1" s="1"/>
  <c r="M17" i="1"/>
  <c r="N17" i="1"/>
  <c r="O17" i="1"/>
  <c r="P17" i="1"/>
  <c r="J43" i="1" s="1"/>
  <c r="B54" i="1" s="1"/>
  <c r="Q17" i="1"/>
  <c r="R17" i="1"/>
  <c r="S17" i="1"/>
  <c r="K43" i="1" s="1"/>
  <c r="B55" i="1" s="1"/>
  <c r="T17" i="1"/>
  <c r="U17" i="1"/>
  <c r="V17" i="1"/>
  <c r="L43" i="1" s="1"/>
  <c r="B56" i="1" s="1"/>
  <c r="W17" i="1"/>
  <c r="M43" i="1" s="1"/>
  <c r="B57" i="1" s="1"/>
  <c r="X17" i="1"/>
  <c r="N43" i="1" s="1"/>
  <c r="B58" i="1" s="1"/>
  <c r="Y17" i="1"/>
  <c r="Z17" i="1"/>
  <c r="AA17" i="1"/>
  <c r="O43" i="1" s="1"/>
  <c r="B59" i="1" s="1"/>
  <c r="AB17" i="1"/>
  <c r="AC17" i="1"/>
  <c r="AD17" i="1"/>
  <c r="P43" i="1" s="1"/>
  <c r="B60" i="1" s="1"/>
  <c r="AE17" i="1"/>
  <c r="Q43" i="1" s="1"/>
  <c r="B61" i="1" s="1"/>
  <c r="B17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8" i="1"/>
  <c r="C30" i="1"/>
  <c r="D30" i="1"/>
  <c r="D44" i="1" s="1"/>
  <c r="E48" i="1" s="1"/>
  <c r="E30" i="1"/>
  <c r="E44" i="1" s="1"/>
  <c r="E49" i="1" s="1"/>
  <c r="F30" i="1"/>
  <c r="G30" i="1"/>
  <c r="F44" i="1" s="1"/>
  <c r="E50" i="1" s="1"/>
  <c r="H30" i="1"/>
  <c r="I30" i="1"/>
  <c r="J30" i="1"/>
  <c r="G44" i="1" s="1"/>
  <c r="E51" i="1" s="1"/>
  <c r="K30" i="1"/>
  <c r="H44" i="1" s="1"/>
  <c r="E52" i="1" s="1"/>
  <c r="L30" i="1"/>
  <c r="M30" i="1"/>
  <c r="N30" i="1"/>
  <c r="O30" i="1"/>
  <c r="J44" i="1" s="1"/>
  <c r="E54" i="1" s="1"/>
  <c r="P30" i="1"/>
  <c r="Q30" i="1"/>
  <c r="R30" i="1"/>
  <c r="S30" i="1"/>
  <c r="T30" i="1"/>
  <c r="K44" i="1" s="1"/>
  <c r="E55" i="1" s="1"/>
  <c r="U30" i="1"/>
  <c r="V30" i="1"/>
  <c r="W30" i="1"/>
  <c r="X30" i="1"/>
  <c r="Y30" i="1"/>
  <c r="L44" i="1" s="1"/>
  <c r="E56" i="1" s="1"/>
  <c r="Z30" i="1"/>
  <c r="M44" i="1" s="1"/>
  <c r="E57" i="1" s="1"/>
  <c r="AA30" i="1"/>
  <c r="AB30" i="1"/>
  <c r="AC30" i="1"/>
  <c r="AD30" i="1"/>
  <c r="AE30" i="1"/>
  <c r="N44" i="1" s="1"/>
  <c r="E58" i="1" s="1"/>
  <c r="AF30" i="1"/>
  <c r="AG30" i="1"/>
  <c r="AH30" i="1"/>
  <c r="AI30" i="1"/>
  <c r="O44" i="1" s="1"/>
  <c r="E59" i="1" s="1"/>
  <c r="AJ30" i="1"/>
  <c r="P44" i="1" s="1"/>
  <c r="E60" i="1" s="1"/>
  <c r="AK30" i="1"/>
  <c r="AL30" i="1"/>
  <c r="AM30" i="1"/>
  <c r="AN30" i="1"/>
  <c r="AO30" i="1"/>
  <c r="Q44" i="1" s="1"/>
  <c r="E61" i="1" s="1"/>
  <c r="B30" i="1"/>
  <c r="C44" i="1" s="1"/>
  <c r="E47" i="1" s="1"/>
  <c r="AP31" i="1"/>
  <c r="AF4" i="1"/>
  <c r="AP25" i="1"/>
  <c r="AP26" i="1"/>
  <c r="AP27" i="1"/>
  <c r="AP28" i="1"/>
  <c r="AP29" i="1"/>
  <c r="AP24" i="1"/>
  <c r="AP23" i="1" s="1"/>
  <c r="B62" i="1" l="1"/>
  <c r="E62" i="1"/>
  <c r="AF3" i="1"/>
</calcChain>
</file>

<file path=xl/sharedStrings.xml><?xml version="1.0" encoding="utf-8"?>
<sst xmlns="http://schemas.openxmlformats.org/spreadsheetml/2006/main" count="271" uniqueCount="71">
  <si>
    <t>2010(Nov) SL P1</t>
  </si>
  <si>
    <t>2010(Nov) HL P1</t>
  </si>
  <si>
    <t>SL</t>
  </si>
  <si>
    <t>HL</t>
  </si>
  <si>
    <t>Number</t>
  </si>
  <si>
    <t>Score</t>
  </si>
  <si>
    <t>My #</t>
  </si>
  <si>
    <t>AV</t>
  </si>
  <si>
    <t>IB</t>
  </si>
  <si>
    <t>SL AVG</t>
  </si>
  <si>
    <t>HL AVG</t>
  </si>
  <si>
    <t># Missed</t>
  </si>
  <si>
    <t>#</t>
  </si>
  <si>
    <t>Topic</t>
  </si>
  <si>
    <t>6b</t>
  </si>
  <si>
    <t>SL % T</t>
  </si>
  <si>
    <t>HL % T</t>
  </si>
  <si>
    <t>T</t>
  </si>
  <si>
    <t>Pt</t>
  </si>
  <si>
    <t>COURSE</t>
  </si>
  <si>
    <t>SL/HL AV</t>
  </si>
  <si>
    <t>%</t>
  </si>
  <si>
    <t>Total</t>
  </si>
  <si>
    <t>-</t>
  </si>
  <si>
    <t>Question</t>
  </si>
  <si>
    <t>Poss. Pts</t>
  </si>
  <si>
    <t>Average</t>
  </si>
  <si>
    <t>4SL/7HL</t>
  </si>
  <si>
    <t>HL %</t>
  </si>
  <si>
    <t>SL %</t>
  </si>
  <si>
    <t>N/A</t>
  </si>
  <si>
    <t>Overall</t>
  </si>
  <si>
    <t>IB Grade</t>
  </si>
  <si>
    <t>Paper 1</t>
  </si>
  <si>
    <t>Paper 2</t>
  </si>
  <si>
    <t>Paper 3</t>
  </si>
  <si>
    <t>2010 May</t>
  </si>
  <si>
    <t>2009 Nov</t>
  </si>
  <si>
    <t>AVG</t>
  </si>
  <si>
    <t>IB Score</t>
  </si>
  <si>
    <t>November 2010 Paper 01</t>
  </si>
  <si>
    <t>November 2010 Paper 02</t>
  </si>
  <si>
    <t>Standard Level</t>
  </si>
  <si>
    <t>Higher Level</t>
  </si>
  <si>
    <t>HL Student Performed significantly better</t>
  </si>
  <si>
    <t>SL&amp;HL Students Performed Equally</t>
  </si>
  <si>
    <t>Question Chosen (HL 2, SL 1)</t>
  </si>
  <si>
    <t>0662-001</t>
  </si>
  <si>
    <t>0662-004</t>
  </si>
  <si>
    <t>0662-006</t>
  </si>
  <si>
    <t>0662-007</t>
  </si>
  <si>
    <t>0662-012</t>
  </si>
  <si>
    <t>0662-016</t>
  </si>
  <si>
    <t>0662-020</t>
  </si>
  <si>
    <t>0662-022</t>
  </si>
  <si>
    <t>0662-023</t>
  </si>
  <si>
    <t>0662-003</t>
  </si>
  <si>
    <t>0662-008</t>
  </si>
  <si>
    <t>0662-029</t>
  </si>
  <si>
    <t>0662-044</t>
  </si>
  <si>
    <t>0662-002</t>
  </si>
  <si>
    <t>0662-013</t>
  </si>
  <si>
    <t>0662-017</t>
  </si>
  <si>
    <t>0662-031</t>
  </si>
  <si>
    <t>0662-032</t>
  </si>
  <si>
    <t>0662-033</t>
  </si>
  <si>
    <t>Teacher</t>
  </si>
  <si>
    <t>Paper 01</t>
  </si>
  <si>
    <t>Paper 02</t>
  </si>
  <si>
    <t>Paper 03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</si>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</sst>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16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9" fontId="3" fillId="0" borderId="4" xfId="0" applyNumberFormat="1" applyFont="1" applyBorder="1" applyAlignment="1">
      <alignment horizontal="center"/>
    </xf>
    <xf numFmtId="0" fontId="3" fillId="0" borderId="0" xfId="0" applyFont="1"/>
    <xf numFmtId="9" fontId="3" fillId="0" borderId="2" xfId="0" applyNumberFormat="1" applyFont="1" applyBorder="1" applyAlignment="1">
      <alignment horizontal="center"/>
    </xf>
    <xf numFmtId="9" fontId="3" fillId="0" borderId="3" xfId="0" applyNumberFormat="1" applyFont="1" applyBorder="1" applyAlignment="1">
      <alignment horizontal="center"/>
    </xf>
    <xf numFmtId="0" fontId="2" fillId="16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10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3" fillId="14" borderId="2" xfId="0" applyFont="1" applyFill="1" applyBorder="1" applyAlignment="1">
      <alignment horizontal="center"/>
    </xf>
    <xf numFmtId="0" fontId="2" fillId="16" borderId="7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3" fillId="0" borderId="7" xfId="0" applyFont="1" applyBorder="1"/>
    <xf numFmtId="0" fontId="1" fillId="4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11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/>
    </xf>
    <xf numFmtId="0" fontId="1" fillId="11" borderId="0" xfId="0" applyFont="1" applyFill="1" applyAlignment="1">
      <alignment horizontal="center"/>
    </xf>
    <xf numFmtId="0" fontId="2" fillId="16" borderId="4" xfId="0" applyFont="1" applyFill="1" applyBorder="1" applyAlignment="1">
      <alignment horizontal="center"/>
    </xf>
    <xf numFmtId="0" fontId="2" fillId="16" borderId="0" xfId="0" applyFont="1" applyFill="1" applyAlignment="1"/>
    <xf numFmtId="0" fontId="3" fillId="2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15" borderId="4" xfId="0" applyFont="1" applyFill="1" applyBorder="1" applyAlignment="1">
      <alignment horizontal="center"/>
    </xf>
    <xf numFmtId="0" fontId="3" fillId="0" borderId="0" xfId="0" applyFont="1" applyBorder="1"/>
    <xf numFmtId="0" fontId="2" fillId="16" borderId="4" xfId="0" applyFont="1" applyFill="1" applyBorder="1" applyAlignment="1">
      <alignment horizontal="left"/>
    </xf>
    <xf numFmtId="164" fontId="2" fillId="16" borderId="2" xfId="0" applyNumberFormat="1" applyFont="1" applyFill="1" applyBorder="1" applyAlignment="1">
      <alignment horizontal="center"/>
    </xf>
    <xf numFmtId="1" fontId="3" fillId="17" borderId="2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6" borderId="2" xfId="0" applyNumberFormat="1" applyFont="1" applyFill="1" applyBorder="1" applyAlignment="1">
      <alignment horizontal="center"/>
    </xf>
    <xf numFmtId="1" fontId="3" fillId="18" borderId="2" xfId="0" applyNumberFormat="1" applyFont="1" applyFill="1" applyBorder="1" applyAlignment="1">
      <alignment horizontal="center"/>
    </xf>
    <xf numFmtId="1" fontId="2" fillId="16" borderId="2" xfId="0" applyNumberFormat="1" applyFont="1" applyFill="1" applyBorder="1" applyAlignment="1">
      <alignment horizontal="center"/>
    </xf>
    <xf numFmtId="2" fontId="2" fillId="16" borderId="2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" fontId="2" fillId="16" borderId="2" xfId="0" applyNumberFormat="1" applyFont="1" applyFill="1" applyBorder="1" applyAlignment="1">
      <alignment horizontal="center"/>
    </xf>
    <xf numFmtId="0" fontId="2" fillId="16" borderId="2" xfId="0" applyNumberFormat="1" applyFont="1" applyFill="1" applyBorder="1" applyAlignment="1">
      <alignment horizontal="center"/>
    </xf>
    <xf numFmtId="2" fontId="2" fillId="19" borderId="2" xfId="0" applyNumberFormat="1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9" fontId="4" fillId="16" borderId="4" xfId="0" applyNumberFormat="1" applyFont="1" applyFill="1" applyBorder="1" applyAlignment="1">
      <alignment horizontal="center"/>
    </xf>
    <xf numFmtId="9" fontId="2" fillId="16" borderId="4" xfId="0" applyNumberFormat="1" applyFont="1" applyFill="1" applyBorder="1" applyAlignment="1">
      <alignment horizontal="center"/>
    </xf>
    <xf numFmtId="0" fontId="1" fillId="20" borderId="2" xfId="0" applyFont="1" applyFill="1" applyBorder="1" applyAlignment="1">
      <alignment horizontal="center"/>
    </xf>
    <xf numFmtId="0" fontId="3" fillId="20" borderId="2" xfId="0" applyFont="1" applyFill="1" applyBorder="1" applyAlignment="1">
      <alignment horizontal="center"/>
    </xf>
    <xf numFmtId="0" fontId="1" fillId="20" borderId="3" xfId="0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/>
    </xf>
    <xf numFmtId="9" fontId="4" fillId="16" borderId="2" xfId="0" applyNumberFormat="1" applyFont="1" applyFill="1" applyBorder="1" applyAlignment="1">
      <alignment horizontal="center"/>
    </xf>
    <xf numFmtId="0" fontId="1" fillId="21" borderId="2" xfId="0" applyFont="1" applyFill="1" applyBorder="1" applyAlignment="1">
      <alignment horizontal="center"/>
    </xf>
    <xf numFmtId="9" fontId="2" fillId="16" borderId="2" xfId="0" applyNumberFormat="1" applyFont="1" applyFill="1" applyBorder="1" applyAlignment="1">
      <alignment horizontal="center"/>
    </xf>
    <xf numFmtId="9" fontId="3" fillId="22" borderId="2" xfId="0" applyNumberFormat="1" applyFont="1" applyFill="1" applyBorder="1" applyAlignment="1">
      <alignment horizontal="center"/>
    </xf>
    <xf numFmtId="9" fontId="3" fillId="22" borderId="3" xfId="0" applyNumberFormat="1" applyFont="1" applyFill="1" applyBorder="1" applyAlignment="1">
      <alignment horizontal="center"/>
    </xf>
    <xf numFmtId="9" fontId="3" fillId="23" borderId="2" xfId="0" applyNumberFormat="1" applyFont="1" applyFill="1" applyBorder="1" applyAlignment="1">
      <alignment horizontal="center"/>
    </xf>
    <xf numFmtId="0" fontId="3" fillId="22" borderId="2" xfId="0" applyFont="1" applyFill="1" applyBorder="1" applyAlignment="1">
      <alignment horizontal="center"/>
    </xf>
    <xf numFmtId="0" fontId="3" fillId="2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16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0" fontId="3" fillId="22" borderId="4" xfId="0" applyNumberFormat="1" applyFont="1" applyFill="1" applyBorder="1" applyAlignment="1">
      <alignment horizontal="center"/>
    </xf>
    <xf numFmtId="0" fontId="0" fillId="22" borderId="5" xfId="0" applyFill="1" applyBorder="1" applyAlignment="1">
      <alignment horizontal="center"/>
    </xf>
    <xf numFmtId="0" fontId="0" fillId="22" borderId="6" xfId="0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10" fontId="3" fillId="9" borderId="4" xfId="0" applyNumberFormat="1" applyFont="1" applyFill="1" applyBorder="1" applyAlignment="1">
      <alignment horizontal="center"/>
    </xf>
    <xf numFmtId="10" fontId="3" fillId="5" borderId="4" xfId="0" applyNumberFormat="1" applyFont="1" applyFill="1" applyBorder="1" applyAlignment="1">
      <alignment horizontal="center"/>
    </xf>
    <xf numFmtId="10" fontId="3" fillId="12" borderId="4" xfId="0" applyNumberFormat="1" applyFont="1" applyFill="1" applyBorder="1" applyAlignment="1">
      <alignment horizontal="center"/>
    </xf>
    <xf numFmtId="10" fontId="3" fillId="13" borderId="4" xfId="0" applyNumberFormat="1" applyFont="1" applyFill="1" applyBorder="1" applyAlignment="1">
      <alignment horizontal="center"/>
    </xf>
    <xf numFmtId="10" fontId="3" fillId="11" borderId="4" xfId="0" applyNumberFormat="1" applyFont="1" applyFill="1" applyBorder="1" applyAlignment="1">
      <alignment horizontal="center"/>
    </xf>
    <xf numFmtId="10" fontId="3" fillId="6" borderId="4" xfId="0" applyNumberFormat="1" applyFont="1" applyFill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1" fillId="14" borderId="4" xfId="0" applyNumberFormat="1" applyFont="1" applyFill="1" applyBorder="1" applyAlignment="1">
      <alignment horizontal="center"/>
    </xf>
    <xf numFmtId="9" fontId="6" fillId="14" borderId="4" xfId="0" applyNumberFormat="1" applyFont="1" applyFill="1" applyBorder="1" applyAlignment="1">
      <alignment horizontal="center"/>
    </xf>
    <xf numFmtId="9" fontId="6" fillId="0" borderId="4" xfId="0" applyNumberFormat="1" applyFont="1" applyBorder="1" applyAlignment="1">
      <alignment horizontal="center"/>
    </xf>
    <xf numFmtId="9" fontId="5" fillId="14" borderId="4" xfId="0" applyNumberFormat="1" applyFont="1" applyFill="1" applyBorder="1" applyAlignment="1">
      <alignment horizontal="center"/>
    </xf>
    <xf numFmtId="9" fontId="5" fillId="0" borderId="4" xfId="0" applyNumberFormat="1" applyFont="1" applyBorder="1" applyAlignment="1">
      <alignment horizontal="center"/>
    </xf>
    <xf numFmtId="9" fontId="3" fillId="14" borderId="4" xfId="0" applyNumberFormat="1" applyFont="1" applyFill="1" applyBorder="1" applyAlignment="1">
      <alignment horizontal="center"/>
    </xf>
    <xf numFmtId="9" fontId="3" fillId="0" borderId="4" xfId="0" applyNumberFormat="1" applyFont="1" applyBorder="1" applyAlignment="1">
      <alignment horizontal="center"/>
    </xf>
    <xf numFmtId="0" fontId="1" fillId="14" borderId="4" xfId="0" applyFont="1" applyFill="1" applyBorder="1" applyAlignment="1">
      <alignment horizontal="center"/>
    </xf>
    <xf numFmtId="0" fontId="2" fillId="16" borderId="10" xfId="0" applyFont="1" applyFill="1" applyBorder="1" applyAlignment="1"/>
    <xf numFmtId="0" fontId="7" fillId="16" borderId="10" xfId="0" applyFont="1" applyFill="1" applyBorder="1" applyAlignment="1"/>
    <xf numFmtId="0" fontId="2" fillId="16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5" xfId="0" applyFont="1" applyBorder="1" applyAlignment="1">
      <alignment horizontal="left"/>
    </xf>
    <xf numFmtId="0" fontId="0" fillId="0" borderId="5" xfId="0" applyBorder="1" applyAlignment="1"/>
    <xf numFmtId="0" fontId="0" fillId="0" borderId="6" xfId="0" applyBorder="1" applyAlignment="1"/>
    <xf numFmtId="0" fontId="2" fillId="16" borderId="2" xfId="0" applyFont="1" applyFill="1" applyBorder="1" applyAlignment="1"/>
    <xf numFmtId="1" fontId="4" fillId="16" borderId="2" xfId="0" applyNumberFormat="1" applyFont="1" applyFill="1" applyBorder="1" applyAlignment="1">
      <alignment horizontal="center"/>
    </xf>
    <xf numFmtId="0" fontId="9" fillId="16" borderId="2" xfId="0" applyFont="1" applyFill="1" applyBorder="1" applyAlignment="1">
      <alignment horizontal="center"/>
    </xf>
    <xf numFmtId="0" fontId="10" fillId="16" borderId="2" xfId="0" applyFont="1" applyFill="1" applyBorder="1" applyAlignment="1">
      <alignment horizontal="center"/>
    </xf>
    <xf numFmtId="0" fontId="2" fillId="19" borderId="2" xfId="0" applyFont="1" applyFill="1" applyBorder="1" applyAlignment="1">
      <alignment horizontal="center"/>
    </xf>
    <xf numFmtId="0" fontId="2" fillId="24" borderId="2" xfId="0" applyFont="1" applyFill="1" applyBorder="1" applyAlignment="1">
      <alignment horizontal="center"/>
    </xf>
    <xf numFmtId="1" fontId="2" fillId="24" borderId="2" xfId="0" applyNumberFormat="1" applyFont="1" applyFill="1" applyBorder="1" applyAlignment="1">
      <alignment horizontal="center"/>
    </xf>
    <xf numFmtId="0" fontId="2" fillId="19" borderId="1" xfId="0" applyFont="1" applyFill="1" applyBorder="1" applyAlignment="1">
      <alignment horizontal="center"/>
    </xf>
    <xf numFmtId="0" fontId="2" fillId="19" borderId="2" xfId="0" applyFont="1" applyFill="1" applyBorder="1" applyAlignment="1">
      <alignment horizontal="left"/>
    </xf>
    <xf numFmtId="0" fontId="8" fillId="19" borderId="2" xfId="0" applyFont="1" applyFill="1" applyBorder="1" applyAlignment="1"/>
    <xf numFmtId="0" fontId="2" fillId="24" borderId="2" xfId="0" applyFont="1" applyFill="1" applyBorder="1" applyAlignment="1">
      <alignment horizontal="left"/>
    </xf>
    <xf numFmtId="0" fontId="8" fillId="24" borderId="2" xfId="0" applyFont="1" applyFill="1" applyBorder="1" applyAlignment="1"/>
    <xf numFmtId="0" fontId="2" fillId="24" borderId="4" xfId="0" applyFont="1" applyFill="1" applyBorder="1" applyAlignment="1">
      <alignment horizontal="center"/>
    </xf>
    <xf numFmtId="0" fontId="0" fillId="24" borderId="5" xfId="0" applyFill="1" applyBorder="1" applyAlignment="1">
      <alignment horizontal="center"/>
    </xf>
    <xf numFmtId="0" fontId="0" fillId="24" borderId="6" xfId="0" applyFill="1" applyBorder="1" applyAlignment="1">
      <alignment horizontal="center"/>
    </xf>
    <xf numFmtId="0" fontId="2" fillId="19" borderId="4" xfId="0" applyFont="1" applyFill="1" applyBorder="1" applyAlignment="1">
      <alignment horizontal="center"/>
    </xf>
    <xf numFmtId="0" fontId="0" fillId="19" borderId="5" xfId="0" applyFill="1" applyBorder="1" applyAlignment="1">
      <alignment horizontal="center"/>
    </xf>
    <xf numFmtId="0" fontId="0" fillId="19" borderId="6" xfId="0" applyFill="1" applyBorder="1" applyAlignment="1">
      <alignment horizontal="center"/>
    </xf>
    <xf numFmtId="0" fontId="2" fillId="24" borderId="3" xfId="0" applyFont="1" applyFill="1" applyBorder="1" applyAlignment="1">
      <alignment horizontal="center"/>
    </xf>
    <xf numFmtId="0" fontId="8" fillId="19" borderId="5" xfId="0" applyFont="1" applyFill="1" applyBorder="1" applyAlignment="1">
      <alignment horizontal="center"/>
    </xf>
    <xf numFmtId="0" fontId="8" fillId="19" borderId="6" xfId="0" applyFont="1" applyFill="1" applyBorder="1" applyAlignment="1">
      <alignment horizontal="center"/>
    </xf>
    <xf numFmtId="0" fontId="8" fillId="24" borderId="5" xfId="0" applyFont="1" applyFill="1" applyBorder="1" applyAlignment="1">
      <alignment horizontal="center"/>
    </xf>
    <xf numFmtId="0" fontId="8" fillId="24" borderId="6" xfId="0" applyFont="1" applyFill="1" applyBorder="1" applyAlignment="1">
      <alignment horizontal="center"/>
    </xf>
    <xf numFmtId="0" fontId="0" fillId="15" borderId="0" xfId="0" applyFill="1"/>
    <xf numFmtId="0" fontId="2" fillId="19" borderId="4" xfId="0" applyFont="1" applyFill="1" applyBorder="1" applyAlignment="1">
      <alignment horizontal="center"/>
    </xf>
    <xf numFmtId="0" fontId="2" fillId="2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SL Paper 01</a:t>
            </a:r>
          </a:p>
          <a:p>
            <a:pPr>
              <a:defRPr/>
            </a:pPr>
            <a:r>
              <a:rPr lang="en-US"/>
              <a:t>30 Pts</a:t>
            </a:r>
          </a:p>
        </c:rich>
      </c:tx>
      <c:layout>
        <c:manualLayout>
          <c:xMode val="edge"/>
          <c:yMode val="edge"/>
          <c:x val="0.70171105378496457"/>
          <c:y val="3.238866396761133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IB Score Paper 01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Grade'!$A$3:$A$16</c:f>
              <c:strCache>
                <c:ptCount val="14"/>
                <c:pt idx="0">
                  <c:v>0662-001</c:v>
                </c:pt>
                <c:pt idx="1">
                  <c:v>0662-004</c:v>
                </c:pt>
                <c:pt idx="2">
                  <c:v>0662-006</c:v>
                </c:pt>
                <c:pt idx="3">
                  <c:v>0662-007</c:v>
                </c:pt>
                <c:pt idx="4">
                  <c:v>0662-012</c:v>
                </c:pt>
                <c:pt idx="5">
                  <c:v>0662-016</c:v>
                </c:pt>
                <c:pt idx="6">
                  <c:v>0662-020</c:v>
                </c:pt>
                <c:pt idx="7">
                  <c:v>0662-022</c:v>
                </c:pt>
                <c:pt idx="8">
                  <c:v>0662-023</c:v>
                </c:pt>
                <c:pt idx="9">
                  <c:v>0662-003</c:v>
                </c:pt>
                <c:pt idx="10">
                  <c:v>0662-008</c:v>
                </c:pt>
                <c:pt idx="11">
                  <c:v>0662-029</c:v>
                </c:pt>
                <c:pt idx="12">
                  <c:v>0662-044</c:v>
                </c:pt>
                <c:pt idx="13">
                  <c:v>Average</c:v>
                </c:pt>
              </c:strCache>
            </c:strRef>
          </c:cat>
          <c:val>
            <c:numRef>
              <c:f>'N2010 - Total Grade'!$D$3:$D$16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</c:ser>
        <c:ser>
          <c:idx val="1"/>
          <c:order val="1"/>
          <c:tx>
            <c:v>Raw Score Paper 01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Grade'!$A$3:$A$16</c:f>
              <c:strCache>
                <c:ptCount val="14"/>
                <c:pt idx="0">
                  <c:v>0662-001</c:v>
                </c:pt>
                <c:pt idx="1">
                  <c:v>0662-004</c:v>
                </c:pt>
                <c:pt idx="2">
                  <c:v>0662-006</c:v>
                </c:pt>
                <c:pt idx="3">
                  <c:v>0662-007</c:v>
                </c:pt>
                <c:pt idx="4">
                  <c:v>0662-012</c:v>
                </c:pt>
                <c:pt idx="5">
                  <c:v>0662-016</c:v>
                </c:pt>
                <c:pt idx="6">
                  <c:v>0662-020</c:v>
                </c:pt>
                <c:pt idx="7">
                  <c:v>0662-022</c:v>
                </c:pt>
                <c:pt idx="8">
                  <c:v>0662-023</c:v>
                </c:pt>
                <c:pt idx="9">
                  <c:v>0662-003</c:v>
                </c:pt>
                <c:pt idx="10">
                  <c:v>0662-008</c:v>
                </c:pt>
                <c:pt idx="11">
                  <c:v>0662-029</c:v>
                </c:pt>
                <c:pt idx="12">
                  <c:v>0662-044</c:v>
                </c:pt>
                <c:pt idx="13">
                  <c:v>Average</c:v>
                </c:pt>
              </c:strCache>
            </c:strRef>
          </c:cat>
          <c:val>
            <c:numRef>
              <c:f>'N2010 - Total Grade'!$B$3:$B$16</c:f>
              <c:numCache>
                <c:formatCode>General</c:formatCode>
                <c:ptCount val="14"/>
                <c:pt idx="0">
                  <c:v>9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17</c:v>
                </c:pt>
                <c:pt idx="5">
                  <c:v>21</c:v>
                </c:pt>
                <c:pt idx="6">
                  <c:v>15</c:v>
                </c:pt>
                <c:pt idx="7">
                  <c:v>14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0642944"/>
        <c:axId val="140648832"/>
        <c:axId val="0"/>
      </c:bar3DChart>
      <c:catAx>
        <c:axId val="140642944"/>
        <c:scaling>
          <c:orientation val="minMax"/>
        </c:scaling>
        <c:delete val="0"/>
        <c:axPos val="l"/>
        <c:majorTickMark val="out"/>
        <c:minorTickMark val="none"/>
        <c:tickLblPos val="nextTo"/>
        <c:crossAx val="140648832"/>
        <c:crosses val="autoZero"/>
        <c:auto val="1"/>
        <c:lblAlgn val="ctr"/>
        <c:lblOffset val="100"/>
        <c:tickLblSkip val="1"/>
        <c:noMultiLvlLbl val="0"/>
      </c:catAx>
      <c:valAx>
        <c:axId val="1406488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40642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HL Paper 01</a:t>
            </a:r>
          </a:p>
          <a:p>
            <a:pPr>
              <a:defRPr/>
            </a:pPr>
            <a:r>
              <a:rPr lang="en-US"/>
              <a:t>40 Pts</a:t>
            </a:r>
          </a:p>
        </c:rich>
      </c:tx>
      <c:layout>
        <c:manualLayout>
          <c:xMode val="edge"/>
          <c:yMode val="edge"/>
          <c:x val="0.69022311990856888"/>
          <c:y val="3.1496062992125984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IB Score Paper 01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Grade'!$A$21:$A$27</c:f>
              <c:strCache>
                <c:ptCount val="7"/>
                <c:pt idx="0">
                  <c:v>0662-002</c:v>
                </c:pt>
                <c:pt idx="1">
                  <c:v>0662-013</c:v>
                </c:pt>
                <c:pt idx="2">
                  <c:v>0662-017</c:v>
                </c:pt>
                <c:pt idx="3">
                  <c:v>0662-031</c:v>
                </c:pt>
                <c:pt idx="4">
                  <c:v>0662-032</c:v>
                </c:pt>
                <c:pt idx="5">
                  <c:v>0662-033</c:v>
                </c:pt>
                <c:pt idx="6">
                  <c:v>Average</c:v>
                </c:pt>
              </c:strCache>
            </c:strRef>
          </c:cat>
          <c:val>
            <c:numRef>
              <c:f>'N2010 - Total Grade'!$D$21:$D$27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</c:ser>
        <c:ser>
          <c:idx val="1"/>
          <c:order val="1"/>
          <c:tx>
            <c:v>Raw Score Paper 01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Grade'!$A$21:$A$27</c:f>
              <c:strCache>
                <c:ptCount val="7"/>
                <c:pt idx="0">
                  <c:v>0662-002</c:v>
                </c:pt>
                <c:pt idx="1">
                  <c:v>0662-013</c:v>
                </c:pt>
                <c:pt idx="2">
                  <c:v>0662-017</c:v>
                </c:pt>
                <c:pt idx="3">
                  <c:v>0662-031</c:v>
                </c:pt>
                <c:pt idx="4">
                  <c:v>0662-032</c:v>
                </c:pt>
                <c:pt idx="5">
                  <c:v>0662-033</c:v>
                </c:pt>
                <c:pt idx="6">
                  <c:v>Average</c:v>
                </c:pt>
              </c:strCache>
            </c:strRef>
          </c:cat>
          <c:val>
            <c:numRef>
              <c:f>'N2010 - Total Grade'!$B$21:$B$27</c:f>
              <c:numCache>
                <c:formatCode>General</c:formatCode>
                <c:ptCount val="7"/>
                <c:pt idx="0">
                  <c:v>17</c:v>
                </c:pt>
                <c:pt idx="1">
                  <c:v>17</c:v>
                </c:pt>
                <c:pt idx="2">
                  <c:v>24</c:v>
                </c:pt>
                <c:pt idx="3">
                  <c:v>27</c:v>
                </c:pt>
                <c:pt idx="4">
                  <c:v>17</c:v>
                </c:pt>
                <c:pt idx="5">
                  <c:v>13</c:v>
                </c:pt>
                <c:pt idx="6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0666368"/>
        <c:axId val="140667904"/>
        <c:axId val="0"/>
      </c:bar3DChart>
      <c:catAx>
        <c:axId val="140666368"/>
        <c:scaling>
          <c:orientation val="minMax"/>
        </c:scaling>
        <c:delete val="0"/>
        <c:axPos val="l"/>
        <c:majorTickMark val="out"/>
        <c:minorTickMark val="none"/>
        <c:tickLblPos val="nextTo"/>
        <c:crossAx val="140667904"/>
        <c:crosses val="autoZero"/>
        <c:auto val="1"/>
        <c:lblAlgn val="ctr"/>
        <c:lblOffset val="100"/>
        <c:noMultiLvlLbl val="0"/>
      </c:catAx>
      <c:valAx>
        <c:axId val="140667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40666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SL Paper 02</a:t>
            </a:r>
          </a:p>
          <a:p>
            <a:pPr>
              <a:defRPr/>
            </a:pPr>
            <a:r>
              <a:rPr lang="en-US"/>
              <a:t>50 Pts</a:t>
            </a:r>
          </a:p>
        </c:rich>
      </c:tx>
      <c:layout>
        <c:manualLayout>
          <c:xMode val="edge"/>
          <c:yMode val="edge"/>
          <c:x val="0.7081021237170978"/>
          <c:y val="3.238866396761133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IB Score Paper 02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Grade'!$A$3:$A$16</c:f>
              <c:strCache>
                <c:ptCount val="14"/>
                <c:pt idx="0">
                  <c:v>0662-001</c:v>
                </c:pt>
                <c:pt idx="1">
                  <c:v>0662-004</c:v>
                </c:pt>
                <c:pt idx="2">
                  <c:v>0662-006</c:v>
                </c:pt>
                <c:pt idx="3">
                  <c:v>0662-007</c:v>
                </c:pt>
                <c:pt idx="4">
                  <c:v>0662-012</c:v>
                </c:pt>
                <c:pt idx="5">
                  <c:v>0662-016</c:v>
                </c:pt>
                <c:pt idx="6">
                  <c:v>0662-020</c:v>
                </c:pt>
                <c:pt idx="7">
                  <c:v>0662-022</c:v>
                </c:pt>
                <c:pt idx="8">
                  <c:v>0662-023</c:v>
                </c:pt>
                <c:pt idx="9">
                  <c:v>0662-003</c:v>
                </c:pt>
                <c:pt idx="10">
                  <c:v>0662-008</c:v>
                </c:pt>
                <c:pt idx="11">
                  <c:v>0662-029</c:v>
                </c:pt>
                <c:pt idx="12">
                  <c:v>0662-044</c:v>
                </c:pt>
                <c:pt idx="13">
                  <c:v>Average</c:v>
                </c:pt>
              </c:strCache>
            </c:strRef>
          </c:cat>
          <c:val>
            <c:numRef>
              <c:f>'N2010 - Total Grade'!$G$3:$G$16</c:f>
              <c:numCache>
                <c:formatCode>General</c:formatCode>
                <c:ptCount val="14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</c:ser>
        <c:ser>
          <c:idx val="1"/>
          <c:order val="1"/>
          <c:tx>
            <c:v>Raw Score Paper 02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Grade'!$A$3:$A$16</c:f>
              <c:strCache>
                <c:ptCount val="14"/>
                <c:pt idx="0">
                  <c:v>0662-001</c:v>
                </c:pt>
                <c:pt idx="1">
                  <c:v>0662-004</c:v>
                </c:pt>
                <c:pt idx="2">
                  <c:v>0662-006</c:v>
                </c:pt>
                <c:pt idx="3">
                  <c:v>0662-007</c:v>
                </c:pt>
                <c:pt idx="4">
                  <c:v>0662-012</c:v>
                </c:pt>
                <c:pt idx="5">
                  <c:v>0662-016</c:v>
                </c:pt>
                <c:pt idx="6">
                  <c:v>0662-020</c:v>
                </c:pt>
                <c:pt idx="7">
                  <c:v>0662-022</c:v>
                </c:pt>
                <c:pt idx="8">
                  <c:v>0662-023</c:v>
                </c:pt>
                <c:pt idx="9">
                  <c:v>0662-003</c:v>
                </c:pt>
                <c:pt idx="10">
                  <c:v>0662-008</c:v>
                </c:pt>
                <c:pt idx="11">
                  <c:v>0662-029</c:v>
                </c:pt>
                <c:pt idx="12">
                  <c:v>0662-044</c:v>
                </c:pt>
                <c:pt idx="13">
                  <c:v>Average</c:v>
                </c:pt>
              </c:strCache>
            </c:strRef>
          </c:cat>
          <c:val>
            <c:numRef>
              <c:f>'N2010 - Total Grade'!$E$3:$E$16</c:f>
              <c:numCache>
                <c:formatCode>General</c:formatCode>
                <c:ptCount val="14"/>
                <c:pt idx="0">
                  <c:v>22</c:v>
                </c:pt>
                <c:pt idx="1">
                  <c:v>16</c:v>
                </c:pt>
                <c:pt idx="2">
                  <c:v>24</c:v>
                </c:pt>
                <c:pt idx="3">
                  <c:v>12</c:v>
                </c:pt>
                <c:pt idx="4">
                  <c:v>6</c:v>
                </c:pt>
                <c:pt idx="5">
                  <c:v>22</c:v>
                </c:pt>
                <c:pt idx="6">
                  <c:v>22</c:v>
                </c:pt>
                <c:pt idx="7">
                  <c:v>12</c:v>
                </c:pt>
                <c:pt idx="8">
                  <c:v>13</c:v>
                </c:pt>
                <c:pt idx="9">
                  <c:v>19</c:v>
                </c:pt>
                <c:pt idx="10">
                  <c:v>9</c:v>
                </c:pt>
                <c:pt idx="11">
                  <c:v>4</c:v>
                </c:pt>
                <c:pt idx="12">
                  <c:v>10</c:v>
                </c:pt>
                <c:pt idx="13" formatCode="0">
                  <c:v>14.692307692307692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4208000"/>
        <c:axId val="94209536"/>
        <c:axId val="0"/>
      </c:bar3DChart>
      <c:catAx>
        <c:axId val="94208000"/>
        <c:scaling>
          <c:orientation val="minMax"/>
        </c:scaling>
        <c:delete val="0"/>
        <c:axPos val="l"/>
        <c:majorTickMark val="out"/>
        <c:minorTickMark val="none"/>
        <c:tickLblPos val="nextTo"/>
        <c:crossAx val="94209536"/>
        <c:crosses val="autoZero"/>
        <c:auto val="1"/>
        <c:lblAlgn val="ctr"/>
        <c:lblOffset val="100"/>
        <c:tickLblSkip val="1"/>
        <c:noMultiLvlLbl val="0"/>
      </c:catAx>
      <c:valAx>
        <c:axId val="942095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420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HL Paper 02</a:t>
            </a:r>
          </a:p>
          <a:p>
            <a:pPr>
              <a:defRPr/>
            </a:pPr>
            <a:r>
              <a:rPr lang="en-US"/>
              <a:t>90 Pts</a:t>
            </a:r>
          </a:p>
        </c:rich>
      </c:tx>
      <c:layout>
        <c:manualLayout>
          <c:xMode val="edge"/>
          <c:yMode val="edge"/>
          <c:x val="0.69730543471024231"/>
          <c:y val="3.238866396761133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IB Score Paper 02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Grade'!$A$21:$A$27</c:f>
              <c:strCache>
                <c:ptCount val="7"/>
                <c:pt idx="0">
                  <c:v>0662-002</c:v>
                </c:pt>
                <c:pt idx="1">
                  <c:v>0662-013</c:v>
                </c:pt>
                <c:pt idx="2">
                  <c:v>0662-017</c:v>
                </c:pt>
                <c:pt idx="3">
                  <c:v>0662-031</c:v>
                </c:pt>
                <c:pt idx="4">
                  <c:v>0662-032</c:v>
                </c:pt>
                <c:pt idx="5">
                  <c:v>0662-033</c:v>
                </c:pt>
                <c:pt idx="6">
                  <c:v>Average</c:v>
                </c:pt>
              </c:strCache>
            </c:strRef>
          </c:cat>
          <c:val>
            <c:numRef>
              <c:f>'N2010 - Total Grade'!$G$21:$G$27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</c:ser>
        <c:ser>
          <c:idx val="1"/>
          <c:order val="1"/>
          <c:tx>
            <c:v>Raw Score Paper 02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Grade'!$A$21:$A$27</c:f>
              <c:strCache>
                <c:ptCount val="7"/>
                <c:pt idx="0">
                  <c:v>0662-002</c:v>
                </c:pt>
                <c:pt idx="1">
                  <c:v>0662-013</c:v>
                </c:pt>
                <c:pt idx="2">
                  <c:v>0662-017</c:v>
                </c:pt>
                <c:pt idx="3">
                  <c:v>0662-031</c:v>
                </c:pt>
                <c:pt idx="4">
                  <c:v>0662-032</c:v>
                </c:pt>
                <c:pt idx="5">
                  <c:v>0662-033</c:v>
                </c:pt>
                <c:pt idx="6">
                  <c:v>Average</c:v>
                </c:pt>
              </c:strCache>
            </c:strRef>
          </c:cat>
          <c:val>
            <c:numRef>
              <c:f>'N2010 - Total Grade'!$E$21:$E$27</c:f>
              <c:numCache>
                <c:formatCode>General</c:formatCode>
                <c:ptCount val="7"/>
                <c:pt idx="0">
                  <c:v>18</c:v>
                </c:pt>
                <c:pt idx="1">
                  <c:v>49</c:v>
                </c:pt>
                <c:pt idx="2">
                  <c:v>45</c:v>
                </c:pt>
                <c:pt idx="3">
                  <c:v>54</c:v>
                </c:pt>
                <c:pt idx="4">
                  <c:v>29</c:v>
                </c:pt>
                <c:pt idx="5">
                  <c:v>30</c:v>
                </c:pt>
                <c:pt idx="6" formatCode="0">
                  <c:v>37.5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9394304"/>
        <c:axId val="119395840"/>
        <c:axId val="0"/>
      </c:bar3DChart>
      <c:catAx>
        <c:axId val="119394304"/>
        <c:scaling>
          <c:orientation val="minMax"/>
        </c:scaling>
        <c:delete val="0"/>
        <c:axPos val="l"/>
        <c:majorTickMark val="out"/>
        <c:minorTickMark val="none"/>
        <c:tickLblPos val="nextTo"/>
        <c:crossAx val="119395840"/>
        <c:crosses val="autoZero"/>
        <c:auto val="1"/>
        <c:lblAlgn val="ctr"/>
        <c:lblOffset val="100"/>
        <c:noMultiLvlLbl val="0"/>
      </c:catAx>
      <c:valAx>
        <c:axId val="1193958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1939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SL IB Total Grade</a:t>
            </a:r>
          </a:p>
        </c:rich>
      </c:tx>
      <c:layout>
        <c:manualLayout>
          <c:xMode val="edge"/>
          <c:yMode val="edge"/>
          <c:x val="0.58407436661317169"/>
          <c:y val="3.238866396761133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v>IB Total Grade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Grade'!$A$3:$A$16</c:f>
              <c:strCache>
                <c:ptCount val="14"/>
                <c:pt idx="0">
                  <c:v>0662-001</c:v>
                </c:pt>
                <c:pt idx="1">
                  <c:v>0662-004</c:v>
                </c:pt>
                <c:pt idx="2">
                  <c:v>0662-006</c:v>
                </c:pt>
                <c:pt idx="3">
                  <c:v>0662-007</c:v>
                </c:pt>
                <c:pt idx="4">
                  <c:v>0662-012</c:v>
                </c:pt>
                <c:pt idx="5">
                  <c:v>0662-016</c:v>
                </c:pt>
                <c:pt idx="6">
                  <c:v>0662-020</c:v>
                </c:pt>
                <c:pt idx="7">
                  <c:v>0662-022</c:v>
                </c:pt>
                <c:pt idx="8">
                  <c:v>0662-023</c:v>
                </c:pt>
                <c:pt idx="9">
                  <c:v>0662-003</c:v>
                </c:pt>
                <c:pt idx="10">
                  <c:v>0662-008</c:v>
                </c:pt>
                <c:pt idx="11">
                  <c:v>0662-029</c:v>
                </c:pt>
                <c:pt idx="12">
                  <c:v>0662-044</c:v>
                </c:pt>
                <c:pt idx="13">
                  <c:v>Average</c:v>
                </c:pt>
              </c:strCache>
            </c:strRef>
          </c:cat>
          <c:val>
            <c:numRef>
              <c:f>'N2010 - Total Grade'!$L$3:$L$16</c:f>
              <c:numCache>
                <c:formatCode>General</c:formatCode>
                <c:ptCount val="14"/>
                <c:pt idx="0">
                  <c:v>3</c:v>
                </c:pt>
                <c:pt idx="1">
                  <c:v>2.5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4.5</c:v>
                </c:pt>
                <c:pt idx="6">
                  <c:v>3.5</c:v>
                </c:pt>
                <c:pt idx="7">
                  <c:v>2.5</c:v>
                </c:pt>
                <c:pt idx="8">
                  <c:v>2</c:v>
                </c:pt>
                <c:pt idx="9">
                  <c:v>2.5</c:v>
                </c:pt>
                <c:pt idx="10">
                  <c:v>2</c:v>
                </c:pt>
                <c:pt idx="11">
                  <c:v>1.5</c:v>
                </c:pt>
                <c:pt idx="12">
                  <c:v>1.5</c:v>
                </c:pt>
                <c:pt idx="13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53249664"/>
        <c:axId val="153251200"/>
        <c:axId val="0"/>
      </c:bar3DChart>
      <c:catAx>
        <c:axId val="153249664"/>
        <c:scaling>
          <c:orientation val="minMax"/>
        </c:scaling>
        <c:delete val="0"/>
        <c:axPos val="l"/>
        <c:majorTickMark val="out"/>
        <c:minorTickMark val="none"/>
        <c:tickLblPos val="nextTo"/>
        <c:crossAx val="153251200"/>
        <c:crosses val="autoZero"/>
        <c:auto val="1"/>
        <c:lblAlgn val="ctr"/>
        <c:lblOffset val="100"/>
        <c:tickLblSkip val="1"/>
        <c:noMultiLvlLbl val="0"/>
      </c:catAx>
      <c:valAx>
        <c:axId val="1532512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53249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HL IB Total Grade</a:t>
            </a:r>
          </a:p>
        </c:rich>
      </c:tx>
      <c:layout>
        <c:manualLayout>
          <c:xMode val="edge"/>
          <c:yMode val="edge"/>
          <c:x val="0.57938687194677108"/>
          <c:y val="3.733333333333333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v>IB Total Grade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'N2010 - Total Grade'!$A$21:$A$27</c:f>
              <c:strCache>
                <c:ptCount val="7"/>
                <c:pt idx="0">
                  <c:v>0662-002</c:v>
                </c:pt>
                <c:pt idx="1">
                  <c:v>0662-013</c:v>
                </c:pt>
                <c:pt idx="2">
                  <c:v>0662-017</c:v>
                </c:pt>
                <c:pt idx="3">
                  <c:v>0662-031</c:v>
                </c:pt>
                <c:pt idx="4">
                  <c:v>0662-032</c:v>
                </c:pt>
                <c:pt idx="5">
                  <c:v>0662-033</c:v>
                </c:pt>
                <c:pt idx="6">
                  <c:v>Average</c:v>
                </c:pt>
              </c:strCache>
            </c:strRef>
          </c:cat>
          <c:val>
            <c:numRef>
              <c:f>'N2010 - Total Grade'!$L$21:$L$27</c:f>
              <c:numCache>
                <c:formatCode>General</c:formatCode>
                <c:ptCount val="7"/>
                <c:pt idx="0">
                  <c:v>2.5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2.5</c:v>
                </c:pt>
                <c:pt idx="6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8932992"/>
        <c:axId val="118934528"/>
        <c:axId val="0"/>
      </c:bar3DChart>
      <c:catAx>
        <c:axId val="118932992"/>
        <c:scaling>
          <c:orientation val="minMax"/>
        </c:scaling>
        <c:delete val="0"/>
        <c:axPos val="l"/>
        <c:majorTickMark val="out"/>
        <c:minorTickMark val="none"/>
        <c:tickLblPos val="nextTo"/>
        <c:crossAx val="118934528"/>
        <c:crosses val="autoZero"/>
        <c:auto val="1"/>
        <c:lblAlgn val="ctr"/>
        <c:lblOffset val="100"/>
        <c:noMultiLvlLbl val="0"/>
      </c:catAx>
      <c:valAx>
        <c:axId val="1189345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1893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</xdr:colOff>
      <xdr:row>29</xdr:row>
      <xdr:rowOff>0</xdr:rowOff>
    </xdr:from>
    <xdr:to>
      <xdr:col>9</xdr:col>
      <xdr:colOff>76201</xdr:colOff>
      <xdr:row>43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185737</xdr:colOff>
      <xdr:row>44</xdr:row>
      <xdr:rowOff>9525</xdr:rowOff>
    </xdr:from>
    <xdr:to>
      <xdr:col>9</xdr:col>
      <xdr:colOff>47625</xdr:colOff>
      <xdr:row>59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128587</xdr:colOff>
      <xdr:row>28</xdr:row>
      <xdr:rowOff>152400</xdr:rowOff>
    </xdr:from>
    <xdr:to>
      <xdr:col>17</xdr:col>
      <xdr:colOff>57150</xdr:colOff>
      <xdr:row>43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138112</xdr:colOff>
      <xdr:row>44</xdr:row>
      <xdr:rowOff>47625</xdr:rowOff>
    </xdr:from>
    <xdr:to>
      <xdr:col>17</xdr:col>
      <xdr:colOff>9525</xdr:colOff>
      <xdr:row>58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109537</xdr:colOff>
      <xdr:row>28</xdr:row>
      <xdr:rowOff>152399</xdr:rowOff>
    </xdr:from>
    <xdr:to>
      <xdr:col>24</xdr:col>
      <xdr:colOff>19050</xdr:colOff>
      <xdr:row>43</xdr:row>
      <xdr:rowOff>76199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80962</xdr:colOff>
      <xdr:row>44</xdr:row>
      <xdr:rowOff>28575</xdr:rowOff>
    </xdr:from>
    <xdr:to>
      <xdr:col>24</xdr:col>
      <xdr:colOff>9525</xdr:colOff>
      <xdr:row>58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3"/>
  <sheetViews>
    <sheetView topLeftCell="A9" workbookViewId="0">
      <selection activeCell="R34" sqref="R34"/>
    </sheetView>
  </sheetViews>
  <sheetFormatPr defaultRowHeight="12.75" x14ac:dyDescent="0.2"/>
  <cols>
    <col min="1" max="1" width="9" style="14" customWidth="1"/>
    <col min="2" max="50" width="2.7109375" style="14" customWidth="1"/>
    <col min="51" max="16384" width="9.140625" style="14"/>
  </cols>
  <sheetData>
    <row r="1" spans="1:43" ht="15" x14ac:dyDescent="0.25">
      <c r="A1" s="103" t="s">
        <v>40</v>
      </c>
      <c r="B1" s="104"/>
      <c r="C1" s="104"/>
      <c r="D1" s="104"/>
      <c r="E1" s="104"/>
      <c r="F1" s="104"/>
    </row>
    <row r="2" spans="1:43" ht="15" x14ac:dyDescent="0.25">
      <c r="A2" s="3" t="s">
        <v>13</v>
      </c>
      <c r="B2" s="3">
        <v>1</v>
      </c>
      <c r="C2" s="3">
        <v>1</v>
      </c>
      <c r="D2" s="3">
        <v>3</v>
      </c>
      <c r="E2" s="3">
        <v>1</v>
      </c>
      <c r="F2" s="3">
        <v>1</v>
      </c>
      <c r="G2" s="3">
        <v>2</v>
      </c>
      <c r="H2" s="3">
        <v>2</v>
      </c>
      <c r="I2" s="3">
        <v>3</v>
      </c>
      <c r="J2" s="3">
        <v>3</v>
      </c>
      <c r="K2" s="3">
        <v>4</v>
      </c>
      <c r="L2" s="3">
        <v>4</v>
      </c>
      <c r="M2" s="3">
        <v>4</v>
      </c>
      <c r="N2" s="3">
        <v>4</v>
      </c>
      <c r="O2" s="3">
        <v>5</v>
      </c>
      <c r="P2" s="3">
        <v>5</v>
      </c>
      <c r="Q2" s="3">
        <v>5</v>
      </c>
      <c r="R2" s="3">
        <v>6</v>
      </c>
      <c r="S2" s="3">
        <v>6</v>
      </c>
      <c r="T2" s="3">
        <v>7</v>
      </c>
      <c r="U2" s="3">
        <v>7</v>
      </c>
      <c r="V2" s="3">
        <v>8</v>
      </c>
      <c r="W2" s="3">
        <v>8</v>
      </c>
      <c r="X2" s="3">
        <v>9</v>
      </c>
      <c r="Y2" s="3">
        <v>9</v>
      </c>
      <c r="Z2" s="3">
        <v>9</v>
      </c>
      <c r="AA2" s="3">
        <v>10</v>
      </c>
      <c r="AB2" s="3">
        <v>10</v>
      </c>
      <c r="AC2" s="3">
        <v>10</v>
      </c>
      <c r="AD2" s="3">
        <v>10</v>
      </c>
      <c r="AE2" s="3">
        <v>10</v>
      </c>
      <c r="AF2" s="3" t="s">
        <v>17</v>
      </c>
      <c r="AG2" s="3" t="s">
        <v>8</v>
      </c>
      <c r="AK2" s="3" t="s">
        <v>17</v>
      </c>
      <c r="AL2" s="126" t="s">
        <v>15</v>
      </c>
      <c r="AM2" s="130"/>
      <c r="AN2" s="131"/>
      <c r="AO2" s="123" t="s">
        <v>16</v>
      </c>
      <c r="AP2" s="132"/>
      <c r="AQ2" s="133"/>
    </row>
    <row r="3" spans="1:43" ht="15" x14ac:dyDescent="0.25">
      <c r="A3" s="118" t="s">
        <v>2</v>
      </c>
      <c r="B3" s="115">
        <v>1</v>
      </c>
      <c r="C3" s="115">
        <v>2</v>
      </c>
      <c r="D3" s="115">
        <v>3</v>
      </c>
      <c r="E3" s="115">
        <v>4</v>
      </c>
      <c r="F3" s="115">
        <v>5</v>
      </c>
      <c r="G3" s="115">
        <v>6</v>
      </c>
      <c r="H3" s="115">
        <v>7</v>
      </c>
      <c r="I3" s="115">
        <v>8</v>
      </c>
      <c r="J3" s="115">
        <v>9</v>
      </c>
      <c r="K3" s="115">
        <v>10</v>
      </c>
      <c r="L3" s="115">
        <v>11</v>
      </c>
      <c r="M3" s="115">
        <v>12</v>
      </c>
      <c r="N3" s="115">
        <v>13</v>
      </c>
      <c r="O3" s="115">
        <v>14</v>
      </c>
      <c r="P3" s="115">
        <v>15</v>
      </c>
      <c r="Q3" s="115">
        <v>16</v>
      </c>
      <c r="R3" s="115">
        <v>17</v>
      </c>
      <c r="S3" s="115">
        <v>18</v>
      </c>
      <c r="T3" s="115">
        <v>19</v>
      </c>
      <c r="U3" s="115">
        <v>20</v>
      </c>
      <c r="V3" s="115">
        <v>21</v>
      </c>
      <c r="W3" s="115">
        <v>22</v>
      </c>
      <c r="X3" s="115">
        <v>23</v>
      </c>
      <c r="Y3" s="115">
        <v>24</v>
      </c>
      <c r="Z3" s="115">
        <v>25</v>
      </c>
      <c r="AA3" s="115">
        <v>26</v>
      </c>
      <c r="AB3" s="115">
        <v>27</v>
      </c>
      <c r="AC3" s="115">
        <v>28</v>
      </c>
      <c r="AD3" s="135">
        <v>29</v>
      </c>
      <c r="AE3" s="115">
        <v>30</v>
      </c>
      <c r="AF3" s="3">
        <f>AVERAGE(AF4:AF16)</f>
        <v>12</v>
      </c>
      <c r="AG3" s="3">
        <v>2</v>
      </c>
      <c r="AK3" s="25">
        <v>1</v>
      </c>
      <c r="AL3" s="26">
        <f>(SUM(B4:C16,E4:F16))/4</f>
        <v>3.75</v>
      </c>
      <c r="AM3" s="98">
        <f>AL3/13</f>
        <v>0.28846153846153844</v>
      </c>
      <c r="AN3" s="81"/>
      <c r="AO3" s="26">
        <f>SUM(B24:D29)/3</f>
        <v>4</v>
      </c>
      <c r="AP3" s="96">
        <f>AO3/6</f>
        <v>0.66666666666666663</v>
      </c>
      <c r="AQ3" s="81"/>
    </row>
    <row r="4" spans="1:43" ht="15" x14ac:dyDescent="0.25">
      <c r="A4" s="61" t="s">
        <v>47</v>
      </c>
      <c r="B4" s="11">
        <v>0</v>
      </c>
      <c r="C4" s="18">
        <v>0</v>
      </c>
      <c r="D4" s="11">
        <v>0</v>
      </c>
      <c r="E4" s="19">
        <v>0</v>
      </c>
      <c r="F4" s="11">
        <v>0</v>
      </c>
      <c r="G4" s="20">
        <v>0</v>
      </c>
      <c r="H4" s="11">
        <v>1</v>
      </c>
      <c r="I4" s="11">
        <v>1</v>
      </c>
      <c r="J4" s="21">
        <v>0</v>
      </c>
      <c r="K4" s="22">
        <v>0</v>
      </c>
      <c r="L4" s="23">
        <v>0</v>
      </c>
      <c r="M4" s="24">
        <v>0</v>
      </c>
      <c r="N4" s="11">
        <v>0</v>
      </c>
      <c r="O4" s="11">
        <v>0</v>
      </c>
      <c r="P4" s="18">
        <v>1</v>
      </c>
      <c r="Q4" s="11">
        <v>0</v>
      </c>
      <c r="R4" s="11">
        <v>0</v>
      </c>
      <c r="S4" s="19">
        <v>1</v>
      </c>
      <c r="T4" s="11">
        <v>0</v>
      </c>
      <c r="U4" s="11">
        <v>0</v>
      </c>
      <c r="V4" s="20">
        <v>1</v>
      </c>
      <c r="W4" s="21">
        <v>1</v>
      </c>
      <c r="X4" s="22">
        <v>0</v>
      </c>
      <c r="Y4" s="11">
        <v>0</v>
      </c>
      <c r="Z4" s="11">
        <v>0</v>
      </c>
      <c r="AA4" s="23">
        <v>1</v>
      </c>
      <c r="AB4" s="11">
        <v>0</v>
      </c>
      <c r="AC4" s="11">
        <v>1</v>
      </c>
      <c r="AD4" s="46">
        <v>1</v>
      </c>
      <c r="AE4" s="19">
        <v>0</v>
      </c>
      <c r="AF4" s="1">
        <f>SUM(B4:AE4)</f>
        <v>9</v>
      </c>
      <c r="AG4" s="3">
        <f>'N2010 - Total Grade'!D3</f>
        <v>2</v>
      </c>
      <c r="AK4" s="1">
        <v>2</v>
      </c>
      <c r="AL4" s="11">
        <f>SUM(G4:H16)/2</f>
        <v>6.5</v>
      </c>
      <c r="AM4" s="101">
        <f t="shared" ref="AM4:AM12" si="0">AL4/13</f>
        <v>0.5</v>
      </c>
      <c r="AN4" s="81"/>
      <c r="AO4" s="11">
        <f>SUM(E24:F29)/2</f>
        <v>4</v>
      </c>
      <c r="AP4" s="97">
        <f t="shared" ref="AP4:AP12" si="1">AO4/6</f>
        <v>0.66666666666666663</v>
      </c>
      <c r="AQ4" s="81"/>
    </row>
    <row r="5" spans="1:43" ht="15" x14ac:dyDescent="0.25">
      <c r="A5" s="61" t="s">
        <v>48</v>
      </c>
      <c r="B5" s="11">
        <v>0</v>
      </c>
      <c r="C5" s="18">
        <v>0</v>
      </c>
      <c r="D5" s="11">
        <v>0</v>
      </c>
      <c r="E5" s="19">
        <v>0</v>
      </c>
      <c r="F5" s="11">
        <v>1</v>
      </c>
      <c r="G5" s="20">
        <v>1</v>
      </c>
      <c r="H5" s="11">
        <v>1</v>
      </c>
      <c r="I5" s="11">
        <v>0</v>
      </c>
      <c r="J5" s="21">
        <v>0</v>
      </c>
      <c r="K5" s="22">
        <v>1</v>
      </c>
      <c r="L5" s="23">
        <v>0</v>
      </c>
      <c r="M5" s="24">
        <v>1</v>
      </c>
      <c r="N5" s="11">
        <v>0</v>
      </c>
      <c r="O5" s="11">
        <v>0</v>
      </c>
      <c r="P5" s="18">
        <v>1</v>
      </c>
      <c r="Q5" s="11">
        <v>0</v>
      </c>
      <c r="R5" s="11">
        <v>0</v>
      </c>
      <c r="S5" s="19">
        <v>1</v>
      </c>
      <c r="T5" s="11">
        <v>1</v>
      </c>
      <c r="U5" s="11">
        <v>0</v>
      </c>
      <c r="V5" s="20">
        <v>1</v>
      </c>
      <c r="W5" s="21">
        <v>1</v>
      </c>
      <c r="X5" s="22">
        <v>0</v>
      </c>
      <c r="Y5" s="11">
        <v>0</v>
      </c>
      <c r="Z5" s="11">
        <v>0</v>
      </c>
      <c r="AA5" s="23">
        <v>1</v>
      </c>
      <c r="AB5" s="11">
        <v>0</v>
      </c>
      <c r="AC5" s="11">
        <v>1</v>
      </c>
      <c r="AD5" s="46">
        <v>0</v>
      </c>
      <c r="AE5" s="19">
        <v>0</v>
      </c>
      <c r="AF5" s="1">
        <f t="shared" ref="AF5:AF18" si="2">SUM(B5:AE5)</f>
        <v>12</v>
      </c>
      <c r="AG5" s="3">
        <f>'N2010 - Total Grade'!D4</f>
        <v>2</v>
      </c>
      <c r="AK5" s="25">
        <v>3</v>
      </c>
      <c r="AL5" s="26">
        <f>SUM(D4:D16,I4:J16)/3</f>
        <v>3.6666666666666665</v>
      </c>
      <c r="AM5" s="98">
        <f t="shared" si="0"/>
        <v>0.28205128205128205</v>
      </c>
      <c r="AN5" s="81"/>
      <c r="AO5" s="26">
        <f>SUM(G24:H29)/2</f>
        <v>1.5</v>
      </c>
      <c r="AP5" s="98">
        <f t="shared" si="1"/>
        <v>0.25</v>
      </c>
      <c r="AQ5" s="81"/>
    </row>
    <row r="6" spans="1:43" ht="15" x14ac:dyDescent="0.25">
      <c r="A6" s="61" t="s">
        <v>49</v>
      </c>
      <c r="B6" s="11">
        <v>0</v>
      </c>
      <c r="C6" s="18">
        <v>0</v>
      </c>
      <c r="D6" s="11">
        <v>0</v>
      </c>
      <c r="E6" s="19">
        <v>1</v>
      </c>
      <c r="F6" s="11">
        <v>1</v>
      </c>
      <c r="G6" s="20">
        <v>0</v>
      </c>
      <c r="H6" s="11">
        <v>1</v>
      </c>
      <c r="I6" s="11">
        <v>0</v>
      </c>
      <c r="J6" s="21">
        <v>0</v>
      </c>
      <c r="K6" s="22">
        <v>0</v>
      </c>
      <c r="L6" s="23">
        <v>0</v>
      </c>
      <c r="M6" s="24">
        <v>0</v>
      </c>
      <c r="N6" s="11">
        <v>0</v>
      </c>
      <c r="O6" s="11">
        <v>0</v>
      </c>
      <c r="P6" s="18">
        <v>0</v>
      </c>
      <c r="Q6" s="11">
        <v>0</v>
      </c>
      <c r="R6" s="11">
        <v>1</v>
      </c>
      <c r="S6" s="19">
        <v>1</v>
      </c>
      <c r="T6" s="11">
        <v>1</v>
      </c>
      <c r="U6" s="11">
        <v>1</v>
      </c>
      <c r="V6" s="20">
        <v>0</v>
      </c>
      <c r="W6" s="21">
        <v>1</v>
      </c>
      <c r="X6" s="22">
        <v>1</v>
      </c>
      <c r="Y6" s="11">
        <v>1</v>
      </c>
      <c r="Z6" s="11">
        <v>1</v>
      </c>
      <c r="AA6" s="23">
        <v>0</v>
      </c>
      <c r="AB6" s="11">
        <v>1</v>
      </c>
      <c r="AC6" s="11">
        <v>0</v>
      </c>
      <c r="AD6" s="46">
        <v>0</v>
      </c>
      <c r="AE6" s="19">
        <v>0</v>
      </c>
      <c r="AF6" s="1">
        <f t="shared" si="2"/>
        <v>12</v>
      </c>
      <c r="AG6" s="3">
        <f>'N2010 - Total Grade'!D5</f>
        <v>2</v>
      </c>
      <c r="AK6" s="1">
        <v>4</v>
      </c>
      <c r="AL6" s="11">
        <f>SUM(K4:N16)/4</f>
        <v>3.25</v>
      </c>
      <c r="AM6" s="99">
        <f t="shared" si="0"/>
        <v>0.25</v>
      </c>
      <c r="AN6" s="81"/>
      <c r="AO6" s="11">
        <f>SUM(I24:N29)/6</f>
        <v>2.1666666666666665</v>
      </c>
      <c r="AP6" s="99">
        <f t="shared" si="1"/>
        <v>0.3611111111111111</v>
      </c>
      <c r="AQ6" s="81"/>
    </row>
    <row r="7" spans="1:43" ht="15" x14ac:dyDescent="0.25">
      <c r="A7" s="61" t="s">
        <v>50</v>
      </c>
      <c r="B7" s="11">
        <v>0</v>
      </c>
      <c r="C7" s="18">
        <v>0</v>
      </c>
      <c r="D7" s="11">
        <v>0</v>
      </c>
      <c r="E7" s="19">
        <v>0</v>
      </c>
      <c r="F7" s="11">
        <v>0</v>
      </c>
      <c r="G7" s="20">
        <v>0</v>
      </c>
      <c r="H7" s="11">
        <v>1</v>
      </c>
      <c r="I7" s="11">
        <v>0</v>
      </c>
      <c r="J7" s="21">
        <v>0</v>
      </c>
      <c r="K7" s="22">
        <v>0</v>
      </c>
      <c r="L7" s="23">
        <v>1</v>
      </c>
      <c r="M7" s="24">
        <v>0</v>
      </c>
      <c r="N7" s="11">
        <v>1</v>
      </c>
      <c r="O7" s="11">
        <v>0</v>
      </c>
      <c r="P7" s="18">
        <v>0</v>
      </c>
      <c r="Q7" s="11">
        <v>1</v>
      </c>
      <c r="R7" s="11">
        <v>1</v>
      </c>
      <c r="S7" s="19">
        <v>0</v>
      </c>
      <c r="T7" s="11">
        <v>0</v>
      </c>
      <c r="U7" s="11">
        <v>1</v>
      </c>
      <c r="V7" s="20">
        <v>1</v>
      </c>
      <c r="W7" s="21">
        <v>1</v>
      </c>
      <c r="X7" s="22">
        <v>0</v>
      </c>
      <c r="Y7" s="11">
        <v>0</v>
      </c>
      <c r="Z7" s="11">
        <v>0</v>
      </c>
      <c r="AA7" s="23">
        <v>1</v>
      </c>
      <c r="AB7" s="11">
        <v>0</v>
      </c>
      <c r="AC7" s="11">
        <v>1</v>
      </c>
      <c r="AD7" s="46">
        <v>0</v>
      </c>
      <c r="AE7" s="19">
        <v>0</v>
      </c>
      <c r="AF7" s="1">
        <f t="shared" si="2"/>
        <v>10</v>
      </c>
      <c r="AG7" s="3">
        <f>'N2010 - Total Grade'!D6</f>
        <v>2</v>
      </c>
      <c r="AK7" s="25">
        <v>5</v>
      </c>
      <c r="AL7" s="26">
        <f>SUM(O4:Q16)/3</f>
        <v>4.333333333333333</v>
      </c>
      <c r="AM7" s="98">
        <f t="shared" si="0"/>
        <v>0.33333333333333331</v>
      </c>
      <c r="AN7" s="81"/>
      <c r="AO7" s="26">
        <f>SUM(O24:P29)/2</f>
        <v>3</v>
      </c>
      <c r="AP7" s="100">
        <f t="shared" si="1"/>
        <v>0.5</v>
      </c>
      <c r="AQ7" s="81"/>
    </row>
    <row r="8" spans="1:43" ht="15" x14ac:dyDescent="0.25">
      <c r="A8" s="61" t="s">
        <v>51</v>
      </c>
      <c r="B8" s="11">
        <v>0</v>
      </c>
      <c r="C8" s="18">
        <v>1</v>
      </c>
      <c r="D8" s="11">
        <v>0</v>
      </c>
      <c r="E8" s="19">
        <v>0</v>
      </c>
      <c r="F8" s="11">
        <v>0</v>
      </c>
      <c r="G8" s="20">
        <v>1</v>
      </c>
      <c r="H8" s="11">
        <v>1</v>
      </c>
      <c r="I8" s="11">
        <v>0</v>
      </c>
      <c r="J8" s="21">
        <v>0</v>
      </c>
      <c r="K8" s="22">
        <v>1</v>
      </c>
      <c r="L8" s="23">
        <v>1</v>
      </c>
      <c r="M8" s="24">
        <v>0</v>
      </c>
      <c r="N8" s="11">
        <v>0</v>
      </c>
      <c r="O8" s="11">
        <v>1</v>
      </c>
      <c r="P8" s="18">
        <v>1</v>
      </c>
      <c r="Q8" s="11">
        <v>0</v>
      </c>
      <c r="R8" s="11">
        <v>1</v>
      </c>
      <c r="S8" s="19">
        <v>1</v>
      </c>
      <c r="T8" s="11">
        <v>1</v>
      </c>
      <c r="U8" s="11">
        <v>0</v>
      </c>
      <c r="V8" s="20">
        <v>1</v>
      </c>
      <c r="W8" s="21">
        <v>1</v>
      </c>
      <c r="X8" s="22">
        <v>0</v>
      </c>
      <c r="Y8" s="11">
        <v>1</v>
      </c>
      <c r="Z8" s="11">
        <v>0</v>
      </c>
      <c r="AA8" s="23">
        <v>1</v>
      </c>
      <c r="AB8" s="11">
        <v>1</v>
      </c>
      <c r="AC8" s="11">
        <v>1</v>
      </c>
      <c r="AD8" s="46">
        <v>1</v>
      </c>
      <c r="AE8" s="19">
        <v>0</v>
      </c>
      <c r="AF8" s="1">
        <f t="shared" si="2"/>
        <v>17</v>
      </c>
      <c r="AG8" s="3">
        <f>'N2010 - Total Grade'!D7</f>
        <v>3</v>
      </c>
      <c r="AK8" s="1">
        <v>6</v>
      </c>
      <c r="AL8" s="11">
        <f>SUM(R4:S16)/2</f>
        <v>10</v>
      </c>
      <c r="AM8" s="97">
        <f t="shared" si="0"/>
        <v>0.76923076923076927</v>
      </c>
      <c r="AN8" s="81"/>
      <c r="AO8" s="11">
        <f>SUM(Q24:V29)/6</f>
        <v>3.8333333333333335</v>
      </c>
      <c r="AP8" s="97">
        <f t="shared" si="1"/>
        <v>0.63888888888888895</v>
      </c>
      <c r="AQ8" s="81"/>
    </row>
    <row r="9" spans="1:43" ht="15" x14ac:dyDescent="0.25">
      <c r="A9" s="61" t="s">
        <v>52</v>
      </c>
      <c r="B9" s="11">
        <v>0</v>
      </c>
      <c r="C9" s="18">
        <v>0</v>
      </c>
      <c r="D9" s="11">
        <v>0</v>
      </c>
      <c r="E9" s="19">
        <v>1</v>
      </c>
      <c r="F9" s="11">
        <v>1</v>
      </c>
      <c r="G9" s="20">
        <v>1</v>
      </c>
      <c r="H9" s="11">
        <v>1</v>
      </c>
      <c r="I9" s="11">
        <v>1</v>
      </c>
      <c r="J9" s="21">
        <v>1</v>
      </c>
      <c r="K9" s="22">
        <v>1</v>
      </c>
      <c r="L9" s="23">
        <v>0</v>
      </c>
      <c r="M9" s="24">
        <v>0</v>
      </c>
      <c r="N9" s="11">
        <v>0</v>
      </c>
      <c r="O9" s="11">
        <v>1</v>
      </c>
      <c r="P9" s="18">
        <v>0</v>
      </c>
      <c r="Q9" s="11">
        <v>0</v>
      </c>
      <c r="R9" s="11">
        <v>1</v>
      </c>
      <c r="S9" s="19">
        <v>1</v>
      </c>
      <c r="T9" s="11">
        <v>1</v>
      </c>
      <c r="U9" s="11">
        <v>1</v>
      </c>
      <c r="V9" s="20">
        <v>1</v>
      </c>
      <c r="W9" s="21">
        <v>1</v>
      </c>
      <c r="X9" s="22">
        <v>1</v>
      </c>
      <c r="Y9" s="11">
        <v>1</v>
      </c>
      <c r="Z9" s="11">
        <v>1</v>
      </c>
      <c r="AA9" s="23">
        <v>1</v>
      </c>
      <c r="AB9" s="11">
        <v>1</v>
      </c>
      <c r="AC9" s="11">
        <v>1</v>
      </c>
      <c r="AD9" s="46">
        <v>0</v>
      </c>
      <c r="AE9" s="19">
        <v>1</v>
      </c>
      <c r="AF9" s="1">
        <f t="shared" si="2"/>
        <v>21</v>
      </c>
      <c r="AG9" s="3">
        <f>'N2010 - Total Grade'!D8</f>
        <v>5</v>
      </c>
      <c r="AK9" s="25">
        <v>7</v>
      </c>
      <c r="AL9" s="26">
        <f>SUM(T4:U16)/2</f>
        <v>6.5</v>
      </c>
      <c r="AM9" s="100">
        <f t="shared" si="0"/>
        <v>0.5</v>
      </c>
      <c r="AN9" s="81"/>
      <c r="AO9" s="26">
        <f>SUM(W24:X29)/2</f>
        <v>2</v>
      </c>
      <c r="AP9" s="98">
        <f t="shared" si="1"/>
        <v>0.33333333333333331</v>
      </c>
      <c r="AQ9" s="81"/>
    </row>
    <row r="10" spans="1:43" ht="15" x14ac:dyDescent="0.25">
      <c r="A10" s="61" t="s">
        <v>53</v>
      </c>
      <c r="B10" s="11">
        <v>0</v>
      </c>
      <c r="C10" s="18">
        <v>1</v>
      </c>
      <c r="D10" s="11">
        <v>0</v>
      </c>
      <c r="E10" s="19">
        <v>0</v>
      </c>
      <c r="F10" s="11">
        <v>1</v>
      </c>
      <c r="G10" s="20">
        <v>1</v>
      </c>
      <c r="H10" s="11">
        <v>1</v>
      </c>
      <c r="I10" s="11">
        <v>1</v>
      </c>
      <c r="J10" s="21">
        <v>0</v>
      </c>
      <c r="K10" s="22">
        <v>1</v>
      </c>
      <c r="L10" s="23">
        <v>0</v>
      </c>
      <c r="M10" s="24">
        <v>0</v>
      </c>
      <c r="N10" s="11">
        <v>0</v>
      </c>
      <c r="O10" s="11">
        <v>0</v>
      </c>
      <c r="P10" s="18">
        <v>0</v>
      </c>
      <c r="Q10" s="11">
        <v>0</v>
      </c>
      <c r="R10" s="11">
        <v>1</v>
      </c>
      <c r="S10" s="19">
        <v>1</v>
      </c>
      <c r="T10" s="11">
        <v>0</v>
      </c>
      <c r="U10" s="11">
        <v>0</v>
      </c>
      <c r="V10" s="20">
        <v>1</v>
      </c>
      <c r="W10" s="21">
        <v>1</v>
      </c>
      <c r="X10" s="22">
        <v>0</v>
      </c>
      <c r="Y10" s="11">
        <v>1</v>
      </c>
      <c r="Z10" s="11">
        <v>1</v>
      </c>
      <c r="AA10" s="23">
        <v>1</v>
      </c>
      <c r="AB10" s="11">
        <v>1</v>
      </c>
      <c r="AC10" s="11">
        <v>1</v>
      </c>
      <c r="AD10" s="46">
        <v>0</v>
      </c>
      <c r="AE10" s="19">
        <v>0</v>
      </c>
      <c r="AF10" s="1">
        <f t="shared" si="2"/>
        <v>15</v>
      </c>
      <c r="AG10" s="3">
        <f>'N2010 - Total Grade'!D9</f>
        <v>3</v>
      </c>
      <c r="AK10" s="1">
        <v>8</v>
      </c>
      <c r="AL10" s="11">
        <f>SUM(V4:W16)/2</f>
        <v>8.5</v>
      </c>
      <c r="AM10" s="97">
        <f t="shared" si="0"/>
        <v>0.65384615384615385</v>
      </c>
      <c r="AN10" s="81"/>
      <c r="AO10" s="11">
        <f>SUM(Y24:AD29)/6</f>
        <v>3.3333333333333335</v>
      </c>
      <c r="AP10" s="101">
        <f t="shared" si="1"/>
        <v>0.55555555555555558</v>
      </c>
      <c r="AQ10" s="81"/>
    </row>
    <row r="11" spans="1:43" ht="15" x14ac:dyDescent="0.25">
      <c r="A11" s="61" t="s">
        <v>54</v>
      </c>
      <c r="B11" s="11">
        <v>1</v>
      </c>
      <c r="C11" s="18">
        <v>1</v>
      </c>
      <c r="D11" s="11">
        <v>0</v>
      </c>
      <c r="E11" s="19">
        <v>0</v>
      </c>
      <c r="F11" s="11">
        <v>1</v>
      </c>
      <c r="G11" s="20">
        <v>0</v>
      </c>
      <c r="H11" s="11">
        <v>0</v>
      </c>
      <c r="I11" s="11">
        <v>1</v>
      </c>
      <c r="J11" s="21">
        <v>1</v>
      </c>
      <c r="K11" s="22">
        <v>1</v>
      </c>
      <c r="L11" s="23">
        <v>0</v>
      </c>
      <c r="M11" s="24">
        <v>0</v>
      </c>
      <c r="N11" s="11">
        <v>0</v>
      </c>
      <c r="O11" s="11">
        <v>1</v>
      </c>
      <c r="P11" s="18">
        <v>0</v>
      </c>
      <c r="Q11" s="11">
        <v>0</v>
      </c>
      <c r="R11" s="11">
        <v>1</v>
      </c>
      <c r="S11" s="19">
        <v>1</v>
      </c>
      <c r="T11" s="11">
        <v>1</v>
      </c>
      <c r="U11" s="11">
        <v>0</v>
      </c>
      <c r="V11" s="20">
        <v>1</v>
      </c>
      <c r="W11" s="21">
        <v>0</v>
      </c>
      <c r="X11" s="22">
        <v>1</v>
      </c>
      <c r="Y11" s="11">
        <v>1</v>
      </c>
      <c r="Z11" s="11">
        <v>0</v>
      </c>
      <c r="AA11" s="23">
        <v>0</v>
      </c>
      <c r="AB11" s="11">
        <v>0</v>
      </c>
      <c r="AC11" s="11">
        <v>1</v>
      </c>
      <c r="AD11" s="46">
        <v>0</v>
      </c>
      <c r="AE11" s="19">
        <v>0</v>
      </c>
      <c r="AF11" s="1">
        <f t="shared" si="2"/>
        <v>14</v>
      </c>
      <c r="AG11" s="3">
        <f>'N2010 - Total Grade'!D10</f>
        <v>3</v>
      </c>
      <c r="AK11" s="25">
        <v>9</v>
      </c>
      <c r="AL11" s="26">
        <f>SUM(X4:Z16)/3</f>
        <v>4.333333333333333</v>
      </c>
      <c r="AM11" s="98">
        <f t="shared" si="0"/>
        <v>0.33333333333333331</v>
      </c>
      <c r="AN11" s="81"/>
      <c r="AO11" s="26">
        <f>SUM(AE24:AH29)/4</f>
        <v>2.5</v>
      </c>
      <c r="AP11" s="98">
        <f t="shared" si="1"/>
        <v>0.41666666666666669</v>
      </c>
      <c r="AQ11" s="81"/>
    </row>
    <row r="12" spans="1:43" ht="15" x14ac:dyDescent="0.25">
      <c r="A12" s="61" t="s">
        <v>55</v>
      </c>
      <c r="B12" s="11">
        <v>0</v>
      </c>
      <c r="C12" s="18">
        <v>1</v>
      </c>
      <c r="D12" s="11">
        <v>0</v>
      </c>
      <c r="E12" s="19">
        <v>0</v>
      </c>
      <c r="F12" s="11">
        <v>0</v>
      </c>
      <c r="G12" s="20">
        <v>1</v>
      </c>
      <c r="H12" s="11">
        <v>0</v>
      </c>
      <c r="I12" s="11">
        <v>1</v>
      </c>
      <c r="J12" s="21">
        <v>1</v>
      </c>
      <c r="K12" s="22">
        <v>0</v>
      </c>
      <c r="L12" s="23">
        <v>0</v>
      </c>
      <c r="M12" s="24">
        <v>0</v>
      </c>
      <c r="N12" s="11">
        <v>0</v>
      </c>
      <c r="O12" s="11">
        <v>0</v>
      </c>
      <c r="P12" s="18">
        <v>1</v>
      </c>
      <c r="Q12" s="11">
        <v>0</v>
      </c>
      <c r="R12" s="11">
        <v>1</v>
      </c>
      <c r="S12" s="19">
        <v>1</v>
      </c>
      <c r="T12" s="11">
        <v>1</v>
      </c>
      <c r="U12" s="11">
        <v>0</v>
      </c>
      <c r="V12" s="20">
        <v>0</v>
      </c>
      <c r="W12" s="21">
        <v>1</v>
      </c>
      <c r="X12" s="22">
        <v>0</v>
      </c>
      <c r="Y12" s="11">
        <v>0</v>
      </c>
      <c r="Z12" s="11">
        <v>1</v>
      </c>
      <c r="AA12" s="23">
        <v>0</v>
      </c>
      <c r="AB12" s="11">
        <v>1</v>
      </c>
      <c r="AC12" s="11">
        <v>1</v>
      </c>
      <c r="AD12" s="46">
        <v>0</v>
      </c>
      <c r="AE12" s="19">
        <v>0</v>
      </c>
      <c r="AF12" s="1">
        <f t="shared" si="2"/>
        <v>12</v>
      </c>
      <c r="AG12" s="3">
        <f>'N2010 - Total Grade'!D11</f>
        <v>2</v>
      </c>
      <c r="AK12" s="1">
        <v>10</v>
      </c>
      <c r="AL12" s="11">
        <f>SUM(AA4:AE16)/5</f>
        <v>5.6</v>
      </c>
      <c r="AM12" s="99">
        <f t="shared" si="0"/>
        <v>0.43076923076923074</v>
      </c>
      <c r="AN12" s="81"/>
      <c r="AO12" s="11">
        <f>SUM(AI24:AO29)/7</f>
        <v>2.2857142857142856</v>
      </c>
      <c r="AP12" s="99">
        <f t="shared" si="1"/>
        <v>0.38095238095238093</v>
      </c>
      <c r="AQ12" s="81"/>
    </row>
    <row r="13" spans="1:43" ht="15" x14ac:dyDescent="0.25">
      <c r="A13" s="61" t="s">
        <v>56</v>
      </c>
      <c r="B13" s="11">
        <v>0</v>
      </c>
      <c r="C13" s="18">
        <v>0</v>
      </c>
      <c r="D13" s="11">
        <v>0</v>
      </c>
      <c r="E13" s="19">
        <v>1</v>
      </c>
      <c r="F13" s="11">
        <v>0</v>
      </c>
      <c r="G13" s="20">
        <v>0</v>
      </c>
      <c r="H13" s="11">
        <v>0</v>
      </c>
      <c r="I13" s="11">
        <v>0</v>
      </c>
      <c r="J13" s="21">
        <v>0</v>
      </c>
      <c r="K13" s="22">
        <v>1</v>
      </c>
      <c r="L13" s="23">
        <v>0</v>
      </c>
      <c r="M13" s="24">
        <v>0</v>
      </c>
      <c r="N13" s="11">
        <v>0</v>
      </c>
      <c r="O13" s="11">
        <v>0</v>
      </c>
      <c r="P13" s="18">
        <v>1</v>
      </c>
      <c r="Q13" s="11">
        <v>0</v>
      </c>
      <c r="R13" s="11">
        <v>1</v>
      </c>
      <c r="S13" s="19">
        <v>1</v>
      </c>
      <c r="T13" s="11">
        <v>1</v>
      </c>
      <c r="U13" s="11">
        <v>1</v>
      </c>
      <c r="V13" s="20">
        <v>0</v>
      </c>
      <c r="W13" s="21">
        <v>0</v>
      </c>
      <c r="X13" s="22">
        <v>0</v>
      </c>
      <c r="Y13" s="11">
        <v>1</v>
      </c>
      <c r="Z13" s="11">
        <v>0</v>
      </c>
      <c r="AA13" s="23">
        <v>1</v>
      </c>
      <c r="AB13" s="11">
        <v>1</v>
      </c>
      <c r="AC13" s="11">
        <v>1</v>
      </c>
      <c r="AD13" s="46">
        <v>0</v>
      </c>
      <c r="AE13" s="19">
        <v>0</v>
      </c>
      <c r="AF13" s="1">
        <f t="shared" si="2"/>
        <v>11</v>
      </c>
      <c r="AG13" s="3">
        <f>'N2010 - Total Grade'!D12</f>
        <v>2</v>
      </c>
      <c r="AK13" s="105" t="s">
        <v>19</v>
      </c>
      <c r="AL13" s="80"/>
      <c r="AM13" s="80"/>
      <c r="AN13" s="27" t="s">
        <v>18</v>
      </c>
      <c r="AO13" s="105" t="s">
        <v>21</v>
      </c>
      <c r="AP13" s="80"/>
      <c r="AQ13" s="45" t="s">
        <v>8</v>
      </c>
    </row>
    <row r="14" spans="1:43" ht="15" x14ac:dyDescent="0.25">
      <c r="A14" s="61" t="s">
        <v>57</v>
      </c>
      <c r="B14" s="11">
        <v>0</v>
      </c>
      <c r="C14" s="18">
        <v>0</v>
      </c>
      <c r="D14" s="11">
        <v>1</v>
      </c>
      <c r="E14" s="19">
        <v>1</v>
      </c>
      <c r="F14" s="11">
        <v>0</v>
      </c>
      <c r="G14" s="20">
        <v>1</v>
      </c>
      <c r="H14" s="30">
        <v>0</v>
      </c>
      <c r="I14" s="11">
        <v>0</v>
      </c>
      <c r="J14" s="21">
        <v>0</v>
      </c>
      <c r="K14" s="22">
        <v>0</v>
      </c>
      <c r="L14" s="23">
        <v>0</v>
      </c>
      <c r="M14" s="24">
        <v>0</v>
      </c>
      <c r="N14" s="11">
        <v>0</v>
      </c>
      <c r="O14" s="11">
        <v>1</v>
      </c>
      <c r="P14" s="18">
        <v>0</v>
      </c>
      <c r="Q14" s="11">
        <v>0</v>
      </c>
      <c r="R14" s="11">
        <v>0</v>
      </c>
      <c r="S14" s="19">
        <v>1</v>
      </c>
      <c r="T14" s="11">
        <v>0</v>
      </c>
      <c r="U14" s="11">
        <v>1</v>
      </c>
      <c r="V14" s="20">
        <v>1</v>
      </c>
      <c r="W14" s="21">
        <v>1</v>
      </c>
      <c r="X14" s="22">
        <v>0</v>
      </c>
      <c r="Y14" s="11">
        <v>0</v>
      </c>
      <c r="Z14" s="11">
        <v>0</v>
      </c>
      <c r="AA14" s="23">
        <v>0</v>
      </c>
      <c r="AB14" s="11">
        <v>0</v>
      </c>
      <c r="AC14" s="11">
        <v>0</v>
      </c>
      <c r="AD14" s="46">
        <v>1</v>
      </c>
      <c r="AE14" s="19">
        <v>0</v>
      </c>
      <c r="AF14" s="1">
        <f t="shared" si="2"/>
        <v>9</v>
      </c>
      <c r="AG14" s="3">
        <f>'N2010 - Total Grade'!D13</f>
        <v>2</v>
      </c>
      <c r="AK14" s="126" t="s">
        <v>9</v>
      </c>
      <c r="AL14" s="130"/>
      <c r="AM14" s="131"/>
      <c r="AN14" s="25">
        <v>12</v>
      </c>
      <c r="AO14" s="95">
        <f>12/30</f>
        <v>0.4</v>
      </c>
      <c r="AP14" s="94"/>
      <c r="AQ14" s="25">
        <v>2</v>
      </c>
    </row>
    <row r="15" spans="1:43" ht="15" x14ac:dyDescent="0.25">
      <c r="A15" s="61" t="s">
        <v>58</v>
      </c>
      <c r="B15" s="11">
        <v>0</v>
      </c>
      <c r="C15" s="18">
        <v>0</v>
      </c>
      <c r="D15" s="11">
        <v>0</v>
      </c>
      <c r="E15" s="19">
        <v>1</v>
      </c>
      <c r="F15" s="11">
        <v>0</v>
      </c>
      <c r="G15" s="20">
        <v>0</v>
      </c>
      <c r="H15" s="11">
        <v>0</v>
      </c>
      <c r="I15" s="11">
        <v>0</v>
      </c>
      <c r="J15" s="21">
        <v>1</v>
      </c>
      <c r="K15" s="22">
        <v>1</v>
      </c>
      <c r="L15" s="23">
        <v>0</v>
      </c>
      <c r="M15" s="24">
        <v>0</v>
      </c>
      <c r="N15" s="11">
        <v>1</v>
      </c>
      <c r="O15" s="11">
        <v>1</v>
      </c>
      <c r="P15" s="18">
        <v>1</v>
      </c>
      <c r="Q15" s="11">
        <v>1</v>
      </c>
      <c r="R15" s="11">
        <v>1</v>
      </c>
      <c r="S15" s="19">
        <v>0</v>
      </c>
      <c r="T15" s="11">
        <v>0</v>
      </c>
      <c r="U15" s="11">
        <v>0</v>
      </c>
      <c r="V15" s="20">
        <v>0</v>
      </c>
      <c r="W15" s="21">
        <v>0</v>
      </c>
      <c r="X15" s="22">
        <v>0</v>
      </c>
      <c r="Y15" s="11">
        <v>0</v>
      </c>
      <c r="Z15" s="11">
        <v>0</v>
      </c>
      <c r="AA15" s="23">
        <v>0</v>
      </c>
      <c r="AB15" s="11">
        <v>0</v>
      </c>
      <c r="AC15" s="11">
        <v>1</v>
      </c>
      <c r="AD15" s="46">
        <v>0</v>
      </c>
      <c r="AE15" s="19">
        <v>0</v>
      </c>
      <c r="AF15" s="1">
        <f t="shared" si="2"/>
        <v>9</v>
      </c>
      <c r="AG15" s="3">
        <f>'N2010 - Total Grade'!D14</f>
        <v>2</v>
      </c>
      <c r="AK15" s="123" t="s">
        <v>10</v>
      </c>
      <c r="AL15" s="132"/>
      <c r="AM15" s="133"/>
      <c r="AN15" s="1">
        <v>19</v>
      </c>
      <c r="AO15" s="93">
        <f>19/40</f>
        <v>0.47499999999999998</v>
      </c>
      <c r="AP15" s="94"/>
      <c r="AQ15" s="1">
        <v>3</v>
      </c>
    </row>
    <row r="16" spans="1:43" ht="15" x14ac:dyDescent="0.25">
      <c r="A16" s="61" t="s">
        <v>59</v>
      </c>
      <c r="B16" s="11">
        <v>0</v>
      </c>
      <c r="C16" s="18">
        <v>0</v>
      </c>
      <c r="D16" s="11">
        <v>0</v>
      </c>
      <c r="E16" s="19">
        <v>0</v>
      </c>
      <c r="F16" s="11">
        <v>0</v>
      </c>
      <c r="G16" s="20">
        <v>0</v>
      </c>
      <c r="H16" s="11">
        <v>0</v>
      </c>
      <c r="I16" s="11">
        <v>0</v>
      </c>
      <c r="J16" s="21">
        <v>1</v>
      </c>
      <c r="K16" s="22">
        <v>1</v>
      </c>
      <c r="L16" s="23">
        <v>0</v>
      </c>
      <c r="M16" s="24">
        <v>0</v>
      </c>
      <c r="N16" s="11">
        <v>0</v>
      </c>
      <c r="O16" s="11">
        <v>0</v>
      </c>
      <c r="P16" s="18">
        <v>0</v>
      </c>
      <c r="Q16" s="11">
        <v>0</v>
      </c>
      <c r="R16" s="11">
        <v>0</v>
      </c>
      <c r="S16" s="19">
        <v>1</v>
      </c>
      <c r="T16" s="11">
        <v>0</v>
      </c>
      <c r="U16" s="11">
        <v>1</v>
      </c>
      <c r="V16" s="20">
        <v>0</v>
      </c>
      <c r="W16" s="21">
        <v>0</v>
      </c>
      <c r="X16" s="22">
        <v>0</v>
      </c>
      <c r="Y16" s="11">
        <v>0</v>
      </c>
      <c r="Z16" s="11">
        <v>0</v>
      </c>
      <c r="AA16" s="23">
        <v>0</v>
      </c>
      <c r="AB16" s="11">
        <v>1</v>
      </c>
      <c r="AC16" s="11">
        <v>0</v>
      </c>
      <c r="AD16" s="46">
        <v>0</v>
      </c>
      <c r="AE16" s="19">
        <v>0</v>
      </c>
      <c r="AF16" s="1">
        <f t="shared" si="2"/>
        <v>5</v>
      </c>
      <c r="AG16" s="3">
        <f>'N2010 - Total Grade'!D15</f>
        <v>1</v>
      </c>
      <c r="AK16" s="102" t="s">
        <v>20</v>
      </c>
      <c r="AL16" s="80"/>
      <c r="AM16" s="81"/>
      <c r="AN16" s="25"/>
      <c r="AO16" s="95">
        <f>(0.68*AO14)+(0.32*AO15)</f>
        <v>0.42400000000000004</v>
      </c>
      <c r="AP16" s="94"/>
      <c r="AQ16" s="25"/>
    </row>
    <row r="17" spans="1:43" x14ac:dyDescent="0.2">
      <c r="A17" s="63" t="s">
        <v>11</v>
      </c>
      <c r="B17" s="28">
        <f>13-SUM(B4:B16)</f>
        <v>12</v>
      </c>
      <c r="C17" s="28">
        <f t="shared" ref="C17:AE17" si="3">13-SUM(C4:C16)</f>
        <v>9</v>
      </c>
      <c r="D17" s="28">
        <f t="shared" si="3"/>
        <v>12</v>
      </c>
      <c r="E17" s="28">
        <f t="shared" si="3"/>
        <v>8</v>
      </c>
      <c r="F17" s="28">
        <f t="shared" si="3"/>
        <v>8</v>
      </c>
      <c r="G17" s="12">
        <f t="shared" si="3"/>
        <v>7</v>
      </c>
      <c r="H17" s="12">
        <f t="shared" si="3"/>
        <v>6</v>
      </c>
      <c r="I17" s="28">
        <f t="shared" si="3"/>
        <v>8</v>
      </c>
      <c r="J17" s="28">
        <f t="shared" si="3"/>
        <v>8</v>
      </c>
      <c r="K17" s="12">
        <f t="shared" si="3"/>
        <v>5</v>
      </c>
      <c r="L17" s="28">
        <f t="shared" si="3"/>
        <v>11</v>
      </c>
      <c r="M17" s="28">
        <f t="shared" si="3"/>
        <v>12</v>
      </c>
      <c r="N17" s="28">
        <f t="shared" si="3"/>
        <v>11</v>
      </c>
      <c r="O17" s="28">
        <f t="shared" si="3"/>
        <v>8</v>
      </c>
      <c r="P17" s="12">
        <f t="shared" si="3"/>
        <v>7</v>
      </c>
      <c r="Q17" s="28">
        <f t="shared" si="3"/>
        <v>11</v>
      </c>
      <c r="R17" s="12">
        <f t="shared" si="3"/>
        <v>4</v>
      </c>
      <c r="S17" s="29">
        <f t="shared" si="3"/>
        <v>2</v>
      </c>
      <c r="T17" s="12">
        <f t="shared" si="3"/>
        <v>6</v>
      </c>
      <c r="U17" s="12">
        <f t="shared" si="3"/>
        <v>7</v>
      </c>
      <c r="V17" s="12">
        <f t="shared" si="3"/>
        <v>5</v>
      </c>
      <c r="W17" s="12">
        <f t="shared" si="3"/>
        <v>4</v>
      </c>
      <c r="X17" s="28">
        <f t="shared" si="3"/>
        <v>10</v>
      </c>
      <c r="Y17" s="12">
        <f t="shared" si="3"/>
        <v>7</v>
      </c>
      <c r="Z17" s="28">
        <f t="shared" si="3"/>
        <v>9</v>
      </c>
      <c r="AA17" s="12">
        <f t="shared" si="3"/>
        <v>6</v>
      </c>
      <c r="AB17" s="12">
        <f t="shared" si="3"/>
        <v>6</v>
      </c>
      <c r="AC17" s="29">
        <f t="shared" si="3"/>
        <v>3</v>
      </c>
      <c r="AD17" s="47">
        <f t="shared" si="3"/>
        <v>10</v>
      </c>
      <c r="AE17" s="28">
        <f t="shared" si="3"/>
        <v>12</v>
      </c>
      <c r="AF17" s="1"/>
      <c r="AG17" s="3"/>
    </row>
    <row r="18" spans="1:43" x14ac:dyDescent="0.2">
      <c r="A18" s="63" t="s">
        <v>66</v>
      </c>
      <c r="B18" s="30">
        <v>1</v>
      </c>
      <c r="C18" s="30">
        <v>1</v>
      </c>
      <c r="D18" s="30">
        <v>0</v>
      </c>
      <c r="E18" s="30">
        <v>1</v>
      </c>
      <c r="F18" s="30">
        <v>1</v>
      </c>
      <c r="G18" s="30">
        <v>1</v>
      </c>
      <c r="H18" s="30">
        <v>1</v>
      </c>
      <c r="I18" s="30">
        <v>1</v>
      </c>
      <c r="J18" s="30">
        <v>1</v>
      </c>
      <c r="K18" s="30">
        <v>1</v>
      </c>
      <c r="L18" s="30">
        <v>0</v>
      </c>
      <c r="M18" s="30">
        <v>1</v>
      </c>
      <c r="N18" s="30">
        <v>1</v>
      </c>
      <c r="O18" s="30">
        <v>1</v>
      </c>
      <c r="P18" s="30">
        <v>1</v>
      </c>
      <c r="Q18" s="30">
        <v>0</v>
      </c>
      <c r="R18" s="30">
        <v>1</v>
      </c>
      <c r="S18" s="30">
        <v>1</v>
      </c>
      <c r="T18" s="30">
        <v>1</v>
      </c>
      <c r="U18" s="30">
        <v>1</v>
      </c>
      <c r="V18" s="30">
        <v>1</v>
      </c>
      <c r="W18" s="30">
        <v>1</v>
      </c>
      <c r="X18" s="30">
        <v>1</v>
      </c>
      <c r="Y18" s="30">
        <v>1</v>
      </c>
      <c r="Z18" s="30">
        <v>0</v>
      </c>
      <c r="AA18" s="30">
        <v>1</v>
      </c>
      <c r="AB18" s="30">
        <v>1</v>
      </c>
      <c r="AC18" s="30">
        <v>1</v>
      </c>
      <c r="AD18" s="48">
        <v>1</v>
      </c>
      <c r="AE18" s="30">
        <v>1</v>
      </c>
      <c r="AF18" s="1">
        <f t="shared" si="2"/>
        <v>26</v>
      </c>
      <c r="AG18" s="3">
        <f>'N2010 - Total Grade'!D17</f>
        <v>7</v>
      </c>
    </row>
    <row r="19" spans="1:43" x14ac:dyDescent="0.2">
      <c r="A19" s="6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49"/>
    </row>
    <row r="21" spans="1:43" ht="15" x14ac:dyDescent="0.25">
      <c r="A21" s="103" t="s">
        <v>40</v>
      </c>
      <c r="B21" s="104"/>
      <c r="C21" s="104"/>
      <c r="D21" s="104"/>
      <c r="E21" s="104"/>
      <c r="F21" s="104"/>
    </row>
    <row r="22" spans="1:43" x14ac:dyDescent="0.2">
      <c r="A22" s="3" t="s">
        <v>13</v>
      </c>
      <c r="B22" s="3">
        <v>1</v>
      </c>
      <c r="C22" s="3">
        <v>1</v>
      </c>
      <c r="D22" s="3">
        <v>1</v>
      </c>
      <c r="E22" s="3">
        <v>2</v>
      </c>
      <c r="F22" s="3">
        <v>2</v>
      </c>
      <c r="G22" s="3">
        <v>3</v>
      </c>
      <c r="H22" s="3">
        <v>3</v>
      </c>
      <c r="I22" s="3">
        <v>4</v>
      </c>
      <c r="J22" s="3">
        <v>4</v>
      </c>
      <c r="K22" s="3">
        <v>4</v>
      </c>
      <c r="L22" s="3">
        <v>4</v>
      </c>
      <c r="M22" s="3">
        <v>4</v>
      </c>
      <c r="N22" s="3">
        <v>4</v>
      </c>
      <c r="O22" s="3">
        <v>5</v>
      </c>
      <c r="P22" s="3">
        <v>5</v>
      </c>
      <c r="Q22" s="3">
        <v>6</v>
      </c>
      <c r="R22" s="3">
        <v>6</v>
      </c>
      <c r="S22" s="3">
        <v>6</v>
      </c>
      <c r="T22" s="3">
        <v>6</v>
      </c>
      <c r="U22" s="3">
        <v>6</v>
      </c>
      <c r="V22" s="3">
        <v>6</v>
      </c>
      <c r="W22" s="3">
        <v>7</v>
      </c>
      <c r="X22" s="3">
        <v>7</v>
      </c>
      <c r="Y22" s="3">
        <v>8</v>
      </c>
      <c r="Z22" s="3">
        <v>8</v>
      </c>
      <c r="AA22" s="3">
        <v>8</v>
      </c>
      <c r="AB22" s="3">
        <v>8</v>
      </c>
      <c r="AC22" s="3">
        <v>8</v>
      </c>
      <c r="AD22" s="3">
        <v>8</v>
      </c>
      <c r="AE22" s="3">
        <v>9</v>
      </c>
      <c r="AF22" s="3">
        <v>9</v>
      </c>
      <c r="AG22" s="3">
        <v>9</v>
      </c>
      <c r="AH22" s="3">
        <v>9</v>
      </c>
      <c r="AI22" s="3">
        <v>10</v>
      </c>
      <c r="AJ22" s="3">
        <v>10</v>
      </c>
      <c r="AK22" s="3">
        <v>10</v>
      </c>
      <c r="AL22" s="3">
        <v>10</v>
      </c>
      <c r="AM22" s="3">
        <v>10</v>
      </c>
      <c r="AN22" s="3">
        <v>10</v>
      </c>
      <c r="AO22" s="3">
        <v>10</v>
      </c>
      <c r="AP22" s="3" t="s">
        <v>17</v>
      </c>
      <c r="AQ22" s="3" t="s">
        <v>8</v>
      </c>
    </row>
    <row r="23" spans="1:43" x14ac:dyDescent="0.2">
      <c r="A23" s="116" t="s">
        <v>3</v>
      </c>
      <c r="B23" s="116">
        <v>1</v>
      </c>
      <c r="C23" s="116">
        <v>2</v>
      </c>
      <c r="D23" s="116">
        <v>3</v>
      </c>
      <c r="E23" s="116">
        <v>4</v>
      </c>
      <c r="F23" s="116">
        <v>5</v>
      </c>
      <c r="G23" s="116">
        <v>6</v>
      </c>
      <c r="H23" s="116">
        <v>7</v>
      </c>
      <c r="I23" s="116">
        <v>8</v>
      </c>
      <c r="J23" s="116">
        <v>9</v>
      </c>
      <c r="K23" s="116">
        <v>10</v>
      </c>
      <c r="L23" s="116">
        <v>11</v>
      </c>
      <c r="M23" s="116">
        <v>12</v>
      </c>
      <c r="N23" s="116">
        <v>13</v>
      </c>
      <c r="O23" s="116">
        <v>14</v>
      </c>
      <c r="P23" s="116">
        <v>15</v>
      </c>
      <c r="Q23" s="116">
        <v>16</v>
      </c>
      <c r="R23" s="116">
        <v>17</v>
      </c>
      <c r="S23" s="116">
        <v>18</v>
      </c>
      <c r="T23" s="116">
        <v>19</v>
      </c>
      <c r="U23" s="116">
        <v>20</v>
      </c>
      <c r="V23" s="116">
        <v>21</v>
      </c>
      <c r="W23" s="116">
        <v>22</v>
      </c>
      <c r="X23" s="116">
        <v>23</v>
      </c>
      <c r="Y23" s="116">
        <v>24</v>
      </c>
      <c r="Z23" s="116">
        <v>25</v>
      </c>
      <c r="AA23" s="116">
        <v>26</v>
      </c>
      <c r="AB23" s="116">
        <v>27</v>
      </c>
      <c r="AC23" s="116">
        <v>28</v>
      </c>
      <c r="AD23" s="116">
        <v>29</v>
      </c>
      <c r="AE23" s="116">
        <v>30</v>
      </c>
      <c r="AF23" s="116">
        <v>31</v>
      </c>
      <c r="AG23" s="116">
        <v>32</v>
      </c>
      <c r="AH23" s="116">
        <v>33</v>
      </c>
      <c r="AI23" s="116">
        <v>34</v>
      </c>
      <c r="AJ23" s="116">
        <v>35</v>
      </c>
      <c r="AK23" s="116">
        <v>36</v>
      </c>
      <c r="AL23" s="116">
        <v>37</v>
      </c>
      <c r="AM23" s="116">
        <v>38</v>
      </c>
      <c r="AN23" s="116">
        <v>39</v>
      </c>
      <c r="AO23" s="116">
        <v>40</v>
      </c>
      <c r="AP23" s="3">
        <f>AVERAGE(AP24:AP29)</f>
        <v>19.166666666666668</v>
      </c>
      <c r="AQ23" s="10">
        <v>3</v>
      </c>
    </row>
    <row r="24" spans="1:43" x14ac:dyDescent="0.2">
      <c r="A24" s="61" t="s">
        <v>60</v>
      </c>
      <c r="B24" s="18">
        <v>0</v>
      </c>
      <c r="C24" s="11">
        <v>0</v>
      </c>
      <c r="D24" s="19">
        <v>1</v>
      </c>
      <c r="E24" s="20">
        <v>1</v>
      </c>
      <c r="F24" s="11">
        <v>0</v>
      </c>
      <c r="G24" s="21">
        <v>0</v>
      </c>
      <c r="H24" s="11">
        <v>0</v>
      </c>
      <c r="I24" s="11">
        <v>0</v>
      </c>
      <c r="J24" s="22">
        <v>0</v>
      </c>
      <c r="K24" s="23">
        <v>0</v>
      </c>
      <c r="L24" s="24">
        <v>0</v>
      </c>
      <c r="M24" s="11">
        <v>1</v>
      </c>
      <c r="N24" s="11">
        <v>0</v>
      </c>
      <c r="O24" s="18">
        <v>0</v>
      </c>
      <c r="P24" s="11">
        <v>0</v>
      </c>
      <c r="Q24" s="11">
        <v>0</v>
      </c>
      <c r="R24" s="11">
        <v>1</v>
      </c>
      <c r="S24" s="11">
        <v>1</v>
      </c>
      <c r="T24" s="19">
        <v>1</v>
      </c>
      <c r="U24" s="11">
        <v>1</v>
      </c>
      <c r="V24" s="11">
        <v>0</v>
      </c>
      <c r="W24" s="11">
        <v>0</v>
      </c>
      <c r="X24" s="11">
        <v>1</v>
      </c>
      <c r="Y24" s="20">
        <v>1</v>
      </c>
      <c r="Z24" s="21">
        <v>1</v>
      </c>
      <c r="AA24" s="11">
        <v>0</v>
      </c>
      <c r="AB24" s="11">
        <v>1</v>
      </c>
      <c r="AC24" s="11">
        <v>0</v>
      </c>
      <c r="AD24" s="11">
        <v>1</v>
      </c>
      <c r="AE24" s="22">
        <v>0</v>
      </c>
      <c r="AF24" s="11">
        <v>1</v>
      </c>
      <c r="AG24" s="11">
        <v>0</v>
      </c>
      <c r="AH24" s="11">
        <v>1</v>
      </c>
      <c r="AI24" s="23">
        <v>1</v>
      </c>
      <c r="AJ24" s="18">
        <v>0</v>
      </c>
      <c r="AK24" s="11">
        <v>0</v>
      </c>
      <c r="AL24" s="11">
        <v>1</v>
      </c>
      <c r="AM24" s="11">
        <v>0</v>
      </c>
      <c r="AN24" s="11">
        <v>1</v>
      </c>
      <c r="AO24" s="19">
        <v>0</v>
      </c>
      <c r="AP24" s="1">
        <f>SUM(B24:AO24)</f>
        <v>17</v>
      </c>
      <c r="AQ24" s="10">
        <f>'N2010 - Total Grade'!G21</f>
        <v>2</v>
      </c>
    </row>
    <row r="25" spans="1:43" x14ac:dyDescent="0.2">
      <c r="A25" s="61" t="s">
        <v>61</v>
      </c>
      <c r="B25" s="18">
        <v>0</v>
      </c>
      <c r="C25" s="11">
        <v>1</v>
      </c>
      <c r="D25" s="19">
        <v>1</v>
      </c>
      <c r="E25" s="20">
        <v>1</v>
      </c>
      <c r="F25" s="11">
        <v>0</v>
      </c>
      <c r="G25" s="21">
        <v>0</v>
      </c>
      <c r="H25" s="11">
        <v>0</v>
      </c>
      <c r="I25" s="11">
        <v>0</v>
      </c>
      <c r="J25" s="22">
        <v>1</v>
      </c>
      <c r="K25" s="23">
        <v>1</v>
      </c>
      <c r="L25" s="24">
        <v>0</v>
      </c>
      <c r="M25" s="11">
        <v>1</v>
      </c>
      <c r="N25" s="11">
        <v>1</v>
      </c>
      <c r="O25" s="18">
        <v>0</v>
      </c>
      <c r="P25" s="11">
        <v>0</v>
      </c>
      <c r="Q25" s="11">
        <v>0</v>
      </c>
      <c r="R25" s="11">
        <v>1</v>
      </c>
      <c r="S25" s="11">
        <v>1</v>
      </c>
      <c r="T25" s="19">
        <v>1</v>
      </c>
      <c r="U25" s="11">
        <v>0</v>
      </c>
      <c r="V25" s="11">
        <v>1</v>
      </c>
      <c r="W25" s="11">
        <v>0</v>
      </c>
      <c r="X25" s="11">
        <v>0</v>
      </c>
      <c r="Y25" s="20">
        <v>1</v>
      </c>
      <c r="Z25" s="21">
        <v>0</v>
      </c>
      <c r="AA25" s="11">
        <v>1</v>
      </c>
      <c r="AB25" s="11">
        <v>1</v>
      </c>
      <c r="AC25" s="11">
        <v>0</v>
      </c>
      <c r="AD25" s="11">
        <v>1</v>
      </c>
      <c r="AE25" s="22">
        <v>0</v>
      </c>
      <c r="AF25" s="11">
        <v>0</v>
      </c>
      <c r="AG25" s="11">
        <v>0</v>
      </c>
      <c r="AH25" s="11">
        <v>0</v>
      </c>
      <c r="AI25" s="23">
        <v>1</v>
      </c>
      <c r="AJ25" s="18">
        <v>1</v>
      </c>
      <c r="AK25" s="11">
        <v>0</v>
      </c>
      <c r="AL25" s="11">
        <v>0</v>
      </c>
      <c r="AM25" s="11">
        <v>0</v>
      </c>
      <c r="AN25" s="11">
        <v>0</v>
      </c>
      <c r="AO25" s="19">
        <v>0</v>
      </c>
      <c r="AP25" s="1">
        <f t="shared" ref="AP25:AP31" si="4">SUM(B25:AO25)</f>
        <v>17</v>
      </c>
      <c r="AQ25" s="10">
        <f>'N2010 - Total Grade'!G22</f>
        <v>5</v>
      </c>
    </row>
    <row r="26" spans="1:43" x14ac:dyDescent="0.2">
      <c r="A26" s="61" t="s">
        <v>62</v>
      </c>
      <c r="B26" s="18">
        <v>1</v>
      </c>
      <c r="C26" s="11">
        <v>1</v>
      </c>
      <c r="D26" s="19">
        <v>0</v>
      </c>
      <c r="E26" s="20">
        <v>1</v>
      </c>
      <c r="F26" s="11">
        <v>1</v>
      </c>
      <c r="G26" s="21">
        <v>0</v>
      </c>
      <c r="H26" s="11">
        <v>1</v>
      </c>
      <c r="I26" s="11">
        <v>0</v>
      </c>
      <c r="J26" s="22">
        <v>1</v>
      </c>
      <c r="K26" s="23">
        <v>0</v>
      </c>
      <c r="L26" s="24">
        <v>0</v>
      </c>
      <c r="M26" s="11">
        <v>0</v>
      </c>
      <c r="N26" s="11">
        <v>1</v>
      </c>
      <c r="O26" s="18">
        <v>1</v>
      </c>
      <c r="P26" s="11">
        <v>1</v>
      </c>
      <c r="Q26" s="11">
        <v>1</v>
      </c>
      <c r="R26" s="11">
        <v>1</v>
      </c>
      <c r="S26" s="11">
        <v>1</v>
      </c>
      <c r="T26" s="19">
        <v>1</v>
      </c>
      <c r="U26" s="11">
        <v>1</v>
      </c>
      <c r="V26" s="11">
        <v>0</v>
      </c>
      <c r="W26" s="11">
        <v>0</v>
      </c>
      <c r="X26" s="11">
        <v>0</v>
      </c>
      <c r="Y26" s="20">
        <v>1</v>
      </c>
      <c r="Z26" s="21">
        <v>0</v>
      </c>
      <c r="AA26" s="11">
        <v>1</v>
      </c>
      <c r="AB26" s="11">
        <v>1</v>
      </c>
      <c r="AC26" s="11">
        <v>0</v>
      </c>
      <c r="AD26" s="11">
        <v>0</v>
      </c>
      <c r="AE26" s="22">
        <v>0</v>
      </c>
      <c r="AF26" s="11">
        <v>1</v>
      </c>
      <c r="AG26" s="11">
        <v>1</v>
      </c>
      <c r="AH26" s="11">
        <v>0</v>
      </c>
      <c r="AI26" s="23">
        <v>1</v>
      </c>
      <c r="AJ26" s="18">
        <v>1</v>
      </c>
      <c r="AK26" s="11">
        <v>0</v>
      </c>
      <c r="AL26" s="11">
        <v>1</v>
      </c>
      <c r="AM26" s="11">
        <v>0</v>
      </c>
      <c r="AN26" s="11">
        <v>1</v>
      </c>
      <c r="AO26" s="19">
        <v>1</v>
      </c>
      <c r="AP26" s="1">
        <f t="shared" si="4"/>
        <v>24</v>
      </c>
      <c r="AQ26" s="10">
        <f>'N2010 - Total Grade'!G23</f>
        <v>4</v>
      </c>
    </row>
    <row r="27" spans="1:43" x14ac:dyDescent="0.2">
      <c r="A27" s="61" t="s">
        <v>63</v>
      </c>
      <c r="B27" s="18">
        <v>1</v>
      </c>
      <c r="C27" s="11">
        <v>0</v>
      </c>
      <c r="D27" s="19">
        <v>1</v>
      </c>
      <c r="E27" s="20">
        <v>1</v>
      </c>
      <c r="F27" s="11">
        <v>1</v>
      </c>
      <c r="G27" s="21">
        <v>0</v>
      </c>
      <c r="H27" s="11">
        <v>1</v>
      </c>
      <c r="I27" s="11">
        <v>1</v>
      </c>
      <c r="J27" s="22">
        <v>1</v>
      </c>
      <c r="K27" s="23">
        <v>0</v>
      </c>
      <c r="L27" s="24">
        <v>1</v>
      </c>
      <c r="M27" s="11">
        <v>0</v>
      </c>
      <c r="N27" s="11">
        <v>0</v>
      </c>
      <c r="O27" s="18">
        <v>1</v>
      </c>
      <c r="P27" s="11">
        <v>1</v>
      </c>
      <c r="Q27" s="11">
        <v>1</v>
      </c>
      <c r="R27" s="11">
        <v>1</v>
      </c>
      <c r="S27" s="11">
        <v>1</v>
      </c>
      <c r="T27" s="19">
        <v>1</v>
      </c>
      <c r="U27" s="11">
        <v>0</v>
      </c>
      <c r="V27" s="11">
        <v>1</v>
      </c>
      <c r="W27" s="11">
        <v>1</v>
      </c>
      <c r="X27" s="11">
        <v>1</v>
      </c>
      <c r="Y27" s="20">
        <v>1</v>
      </c>
      <c r="Z27" s="21">
        <v>1</v>
      </c>
      <c r="AA27" s="11">
        <v>1</v>
      </c>
      <c r="AB27" s="11">
        <v>1</v>
      </c>
      <c r="AC27" s="11">
        <v>1</v>
      </c>
      <c r="AD27" s="11">
        <v>0</v>
      </c>
      <c r="AE27" s="22">
        <v>0</v>
      </c>
      <c r="AF27" s="11">
        <v>1</v>
      </c>
      <c r="AG27" s="11">
        <v>1</v>
      </c>
      <c r="AH27" s="11">
        <v>0</v>
      </c>
      <c r="AI27" s="23">
        <v>1</v>
      </c>
      <c r="AJ27" s="18">
        <v>0</v>
      </c>
      <c r="AK27" s="11">
        <v>0</v>
      </c>
      <c r="AL27" s="11">
        <v>0</v>
      </c>
      <c r="AM27" s="11">
        <v>0</v>
      </c>
      <c r="AN27" s="11">
        <v>1</v>
      </c>
      <c r="AO27" s="19">
        <v>1</v>
      </c>
      <c r="AP27" s="1">
        <f t="shared" si="4"/>
        <v>27</v>
      </c>
      <c r="AQ27" s="10">
        <f>'N2010 - Total Grade'!G24</f>
        <v>5</v>
      </c>
    </row>
    <row r="28" spans="1:43" x14ac:dyDescent="0.2">
      <c r="A28" s="61" t="s">
        <v>64</v>
      </c>
      <c r="B28" s="18">
        <v>0</v>
      </c>
      <c r="C28" s="11">
        <v>1</v>
      </c>
      <c r="D28" s="19">
        <v>1</v>
      </c>
      <c r="E28" s="20">
        <v>1</v>
      </c>
      <c r="F28" s="11">
        <v>0</v>
      </c>
      <c r="G28" s="21">
        <v>0</v>
      </c>
      <c r="H28" s="11">
        <v>1</v>
      </c>
      <c r="I28" s="11">
        <v>0</v>
      </c>
      <c r="J28" s="22">
        <v>1</v>
      </c>
      <c r="K28" s="23">
        <v>0</v>
      </c>
      <c r="L28" s="24">
        <v>0</v>
      </c>
      <c r="M28" s="11">
        <v>0</v>
      </c>
      <c r="N28" s="11">
        <v>0</v>
      </c>
      <c r="O28" s="18">
        <v>0</v>
      </c>
      <c r="P28" s="11">
        <v>1</v>
      </c>
      <c r="Q28" s="11">
        <v>1</v>
      </c>
      <c r="R28" s="11">
        <v>0</v>
      </c>
      <c r="S28" s="11">
        <v>1</v>
      </c>
      <c r="T28" s="19">
        <v>1</v>
      </c>
      <c r="U28" s="11">
        <v>0</v>
      </c>
      <c r="V28" s="11">
        <v>0</v>
      </c>
      <c r="W28" s="11">
        <v>0</v>
      </c>
      <c r="X28" s="11">
        <v>1</v>
      </c>
      <c r="Y28" s="20">
        <v>1</v>
      </c>
      <c r="Z28" s="21">
        <v>1</v>
      </c>
      <c r="AA28" s="11">
        <v>1</v>
      </c>
      <c r="AB28" s="11">
        <v>0</v>
      </c>
      <c r="AC28" s="11">
        <v>0</v>
      </c>
      <c r="AD28" s="11">
        <v>0</v>
      </c>
      <c r="AE28" s="22">
        <v>0</v>
      </c>
      <c r="AF28" s="11">
        <v>1</v>
      </c>
      <c r="AG28" s="11">
        <v>0</v>
      </c>
      <c r="AH28" s="11">
        <v>1</v>
      </c>
      <c r="AI28" s="23">
        <v>1</v>
      </c>
      <c r="AJ28" s="18">
        <v>0</v>
      </c>
      <c r="AK28" s="11">
        <v>1</v>
      </c>
      <c r="AL28" s="11">
        <v>0</v>
      </c>
      <c r="AM28" s="11">
        <v>0</v>
      </c>
      <c r="AN28" s="11">
        <v>0</v>
      </c>
      <c r="AO28" s="19">
        <v>0</v>
      </c>
      <c r="AP28" s="1">
        <f t="shared" si="4"/>
        <v>17</v>
      </c>
      <c r="AQ28" s="10">
        <f>'N2010 - Total Grade'!G25</f>
        <v>3</v>
      </c>
    </row>
    <row r="29" spans="1:43" x14ac:dyDescent="0.2">
      <c r="A29" s="61" t="s">
        <v>65</v>
      </c>
      <c r="B29" s="18">
        <v>1</v>
      </c>
      <c r="C29" s="11">
        <v>1</v>
      </c>
      <c r="D29" s="19">
        <v>1</v>
      </c>
      <c r="E29" s="20">
        <v>1</v>
      </c>
      <c r="F29" s="11">
        <v>0</v>
      </c>
      <c r="G29" s="21">
        <v>0</v>
      </c>
      <c r="H29" s="11">
        <v>0</v>
      </c>
      <c r="I29" s="11">
        <v>0</v>
      </c>
      <c r="J29" s="22">
        <v>0</v>
      </c>
      <c r="K29" s="23">
        <v>0</v>
      </c>
      <c r="L29" s="24">
        <v>0</v>
      </c>
      <c r="M29" s="11">
        <v>1</v>
      </c>
      <c r="N29" s="11">
        <v>1</v>
      </c>
      <c r="O29" s="18">
        <v>0</v>
      </c>
      <c r="P29" s="11">
        <v>1</v>
      </c>
      <c r="Q29" s="11">
        <v>0</v>
      </c>
      <c r="R29" s="11">
        <v>0</v>
      </c>
      <c r="S29" s="11">
        <v>1</v>
      </c>
      <c r="T29" s="19">
        <v>1</v>
      </c>
      <c r="U29" s="11">
        <v>0</v>
      </c>
      <c r="V29" s="11">
        <v>0</v>
      </c>
      <c r="W29" s="11">
        <v>0</v>
      </c>
      <c r="X29" s="11">
        <v>0</v>
      </c>
      <c r="Y29" s="20">
        <v>0</v>
      </c>
      <c r="Z29" s="21">
        <v>0</v>
      </c>
      <c r="AA29" s="11">
        <v>0</v>
      </c>
      <c r="AB29" s="11">
        <v>0</v>
      </c>
      <c r="AC29" s="11">
        <v>1</v>
      </c>
      <c r="AD29" s="11">
        <v>0</v>
      </c>
      <c r="AE29" s="22">
        <v>0</v>
      </c>
      <c r="AF29" s="11">
        <v>0</v>
      </c>
      <c r="AG29" s="11">
        <v>1</v>
      </c>
      <c r="AH29" s="11">
        <v>1</v>
      </c>
      <c r="AI29" s="23">
        <v>1</v>
      </c>
      <c r="AJ29" s="18">
        <v>0</v>
      </c>
      <c r="AK29" s="11">
        <v>0</v>
      </c>
      <c r="AL29" s="11">
        <v>0</v>
      </c>
      <c r="AM29" s="11">
        <v>0</v>
      </c>
      <c r="AN29" s="11">
        <v>0</v>
      </c>
      <c r="AO29" s="19">
        <v>0</v>
      </c>
      <c r="AP29" s="1">
        <f t="shared" si="4"/>
        <v>13</v>
      </c>
      <c r="AQ29" s="10">
        <f>'N2010 - Total Grade'!G26</f>
        <v>3</v>
      </c>
    </row>
    <row r="30" spans="1:43" x14ac:dyDescent="0.2">
      <c r="A30" s="3" t="s">
        <v>11</v>
      </c>
      <c r="B30" s="32">
        <f>6-SUM(B24:B29)</f>
        <v>3</v>
      </c>
      <c r="C30" s="12">
        <f t="shared" ref="C30:AO30" si="5">6-SUM(C24:C29)</f>
        <v>2</v>
      </c>
      <c r="D30" s="29">
        <f t="shared" si="5"/>
        <v>1</v>
      </c>
      <c r="E30" s="29">
        <f t="shared" si="5"/>
        <v>0</v>
      </c>
      <c r="F30" s="32">
        <f t="shared" si="5"/>
        <v>4</v>
      </c>
      <c r="G30" s="32">
        <f t="shared" si="5"/>
        <v>6</v>
      </c>
      <c r="H30" s="32">
        <f t="shared" si="5"/>
        <v>3</v>
      </c>
      <c r="I30" s="32">
        <f t="shared" si="5"/>
        <v>5</v>
      </c>
      <c r="J30" s="12">
        <f t="shared" si="5"/>
        <v>2</v>
      </c>
      <c r="K30" s="32">
        <f t="shared" si="5"/>
        <v>5</v>
      </c>
      <c r="L30" s="32">
        <f t="shared" si="5"/>
        <v>5</v>
      </c>
      <c r="M30" s="32">
        <f t="shared" si="5"/>
        <v>3</v>
      </c>
      <c r="N30" s="32">
        <f t="shared" si="5"/>
        <v>3</v>
      </c>
      <c r="O30" s="32">
        <f t="shared" si="5"/>
        <v>4</v>
      </c>
      <c r="P30" s="12">
        <f t="shared" si="5"/>
        <v>2</v>
      </c>
      <c r="Q30" s="32">
        <f t="shared" si="5"/>
        <v>3</v>
      </c>
      <c r="R30" s="12">
        <f t="shared" si="5"/>
        <v>2</v>
      </c>
      <c r="S30" s="29">
        <f t="shared" si="5"/>
        <v>0</v>
      </c>
      <c r="T30" s="29">
        <f t="shared" si="5"/>
        <v>0</v>
      </c>
      <c r="U30" s="32">
        <f t="shared" si="5"/>
        <v>4</v>
      </c>
      <c r="V30" s="32">
        <f t="shared" si="5"/>
        <v>4</v>
      </c>
      <c r="W30" s="32">
        <f t="shared" si="5"/>
        <v>5</v>
      </c>
      <c r="X30" s="32">
        <f t="shared" si="5"/>
        <v>3</v>
      </c>
      <c r="Y30" s="29">
        <f t="shared" si="5"/>
        <v>1</v>
      </c>
      <c r="Z30" s="32">
        <f t="shared" si="5"/>
        <v>3</v>
      </c>
      <c r="AA30" s="12">
        <f t="shared" si="5"/>
        <v>2</v>
      </c>
      <c r="AB30" s="12">
        <f t="shared" si="5"/>
        <v>2</v>
      </c>
      <c r="AC30" s="32">
        <f t="shared" si="5"/>
        <v>4</v>
      </c>
      <c r="AD30" s="32">
        <f t="shared" si="5"/>
        <v>4</v>
      </c>
      <c r="AE30" s="32">
        <f t="shared" si="5"/>
        <v>6</v>
      </c>
      <c r="AF30" s="12">
        <f t="shared" si="5"/>
        <v>2</v>
      </c>
      <c r="AG30" s="32">
        <f t="shared" si="5"/>
        <v>3</v>
      </c>
      <c r="AH30" s="32">
        <f t="shared" si="5"/>
        <v>3</v>
      </c>
      <c r="AI30" s="29">
        <f t="shared" si="5"/>
        <v>0</v>
      </c>
      <c r="AJ30" s="32">
        <f t="shared" si="5"/>
        <v>4</v>
      </c>
      <c r="AK30" s="32">
        <f t="shared" si="5"/>
        <v>5</v>
      </c>
      <c r="AL30" s="32">
        <f t="shared" si="5"/>
        <v>4</v>
      </c>
      <c r="AM30" s="32">
        <f t="shared" si="5"/>
        <v>6</v>
      </c>
      <c r="AN30" s="32">
        <f t="shared" si="5"/>
        <v>3</v>
      </c>
      <c r="AO30" s="32">
        <f t="shared" si="5"/>
        <v>4</v>
      </c>
      <c r="AP30" s="33"/>
      <c r="AQ30" s="10"/>
    </row>
    <row r="31" spans="1:43" x14ac:dyDescent="0.2">
      <c r="A31" s="3" t="s">
        <v>66</v>
      </c>
      <c r="B31" s="30">
        <v>1</v>
      </c>
      <c r="C31" s="30">
        <v>1</v>
      </c>
      <c r="D31" s="30">
        <v>1</v>
      </c>
      <c r="E31" s="30">
        <v>1</v>
      </c>
      <c r="F31" s="30">
        <v>1</v>
      </c>
      <c r="G31" s="30">
        <v>1</v>
      </c>
      <c r="H31" s="30">
        <v>1</v>
      </c>
      <c r="I31" s="30">
        <v>1</v>
      </c>
      <c r="J31" s="30">
        <v>1</v>
      </c>
      <c r="K31" s="30">
        <v>0</v>
      </c>
      <c r="L31" s="30">
        <v>1</v>
      </c>
      <c r="M31" s="30">
        <v>1</v>
      </c>
      <c r="N31" s="30">
        <v>1</v>
      </c>
      <c r="O31" s="30">
        <v>1</v>
      </c>
      <c r="P31" s="30">
        <v>1</v>
      </c>
      <c r="Q31" s="30">
        <v>1</v>
      </c>
      <c r="R31" s="30">
        <v>1</v>
      </c>
      <c r="S31" s="30">
        <v>1</v>
      </c>
      <c r="T31" s="30">
        <v>1</v>
      </c>
      <c r="U31" s="30">
        <v>0</v>
      </c>
      <c r="V31" s="30">
        <v>1</v>
      </c>
      <c r="W31" s="30">
        <v>0</v>
      </c>
      <c r="X31" s="30">
        <v>1</v>
      </c>
      <c r="Y31" s="30">
        <v>1</v>
      </c>
      <c r="Z31" s="30">
        <v>1</v>
      </c>
      <c r="AA31" s="30">
        <v>1</v>
      </c>
      <c r="AB31" s="30">
        <v>1</v>
      </c>
      <c r="AC31" s="30">
        <v>1</v>
      </c>
      <c r="AD31" s="30">
        <v>1</v>
      </c>
      <c r="AE31" s="30">
        <v>1</v>
      </c>
      <c r="AF31" s="30">
        <v>1</v>
      </c>
      <c r="AG31" s="30">
        <v>1</v>
      </c>
      <c r="AH31" s="30">
        <v>0</v>
      </c>
      <c r="AI31" s="30">
        <v>1</v>
      </c>
      <c r="AJ31" s="30">
        <v>1</v>
      </c>
      <c r="AK31" s="30">
        <v>0</v>
      </c>
      <c r="AL31" s="30">
        <v>1</v>
      </c>
      <c r="AM31" s="30">
        <v>0</v>
      </c>
      <c r="AN31" s="30">
        <v>0</v>
      </c>
      <c r="AO31" s="30">
        <v>1</v>
      </c>
      <c r="AP31" s="5">
        <f t="shared" si="4"/>
        <v>33</v>
      </c>
      <c r="AQ31" s="10">
        <f>'N2010 - Total Grade'!G28</f>
        <v>7</v>
      </c>
    </row>
    <row r="40" spans="1:17" x14ac:dyDescent="0.2">
      <c r="A40" s="3" t="s">
        <v>6</v>
      </c>
      <c r="B40" s="3" t="s">
        <v>12</v>
      </c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17" t="s">
        <v>14</v>
      </c>
      <c r="J40" s="3">
        <v>7</v>
      </c>
      <c r="K40" s="3">
        <v>8</v>
      </c>
      <c r="L40" s="3">
        <v>9</v>
      </c>
      <c r="M40" s="3">
        <v>10</v>
      </c>
      <c r="N40" s="3">
        <v>11</v>
      </c>
      <c r="O40" s="3">
        <v>12</v>
      </c>
      <c r="P40" s="3">
        <v>13</v>
      </c>
      <c r="Q40" s="3">
        <v>14</v>
      </c>
    </row>
    <row r="41" spans="1:17" x14ac:dyDescent="0.2">
      <c r="A41" s="2" t="s">
        <v>4</v>
      </c>
      <c r="B41" s="115" t="s">
        <v>2</v>
      </c>
      <c r="C41" s="18">
        <f>C3</f>
        <v>2</v>
      </c>
      <c r="D41" s="34">
        <f>E3</f>
        <v>4</v>
      </c>
      <c r="E41" s="35">
        <f>G3</f>
        <v>6</v>
      </c>
      <c r="F41" s="21">
        <f>J3</f>
        <v>9</v>
      </c>
      <c r="G41" s="22">
        <f>K3</f>
        <v>10</v>
      </c>
      <c r="H41" s="23">
        <f>L3</f>
        <v>11</v>
      </c>
      <c r="I41" s="36">
        <v>12</v>
      </c>
      <c r="J41" s="18">
        <f>P3</f>
        <v>15</v>
      </c>
      <c r="K41" s="34">
        <f>S3</f>
        <v>18</v>
      </c>
      <c r="L41" s="35">
        <f>V3</f>
        <v>21</v>
      </c>
      <c r="M41" s="21">
        <f>W3</f>
        <v>22</v>
      </c>
      <c r="N41" s="22">
        <f>X3</f>
        <v>23</v>
      </c>
      <c r="O41" s="23">
        <f>AA3</f>
        <v>26</v>
      </c>
      <c r="P41" s="18">
        <f>AD3</f>
        <v>29</v>
      </c>
      <c r="Q41" s="34">
        <f>AE3</f>
        <v>30</v>
      </c>
    </row>
    <row r="42" spans="1:17" x14ac:dyDescent="0.2">
      <c r="A42" s="4"/>
      <c r="B42" s="129" t="s">
        <v>3</v>
      </c>
      <c r="C42" s="37">
        <v>1</v>
      </c>
      <c r="D42" s="38">
        <v>3</v>
      </c>
      <c r="E42" s="39">
        <v>4</v>
      </c>
      <c r="F42" s="40">
        <v>6</v>
      </c>
      <c r="G42" s="41">
        <v>9</v>
      </c>
      <c r="H42" s="42">
        <v>10</v>
      </c>
      <c r="I42" s="36">
        <v>11</v>
      </c>
      <c r="J42" s="37">
        <v>14</v>
      </c>
      <c r="K42" s="38">
        <v>19</v>
      </c>
      <c r="L42" s="39">
        <v>24</v>
      </c>
      <c r="M42" s="40">
        <v>25</v>
      </c>
      <c r="N42" s="41">
        <v>30</v>
      </c>
      <c r="O42" s="42">
        <v>34</v>
      </c>
      <c r="P42" s="37">
        <v>35</v>
      </c>
      <c r="Q42" s="38">
        <v>40</v>
      </c>
    </row>
    <row r="43" spans="1:17" x14ac:dyDescent="0.2">
      <c r="A43" s="1" t="s">
        <v>5</v>
      </c>
      <c r="B43" s="115" t="s">
        <v>2</v>
      </c>
      <c r="C43" s="18">
        <f>C17</f>
        <v>9</v>
      </c>
      <c r="D43" s="34">
        <f>E17</f>
        <v>8</v>
      </c>
      <c r="E43" s="35">
        <f>G17</f>
        <v>7</v>
      </c>
      <c r="F43" s="21">
        <f>J17</f>
        <v>8</v>
      </c>
      <c r="G43" s="22">
        <f>K17</f>
        <v>5</v>
      </c>
      <c r="H43" s="23">
        <f>L17</f>
        <v>11</v>
      </c>
      <c r="I43" s="24">
        <v>12</v>
      </c>
      <c r="J43" s="18">
        <f>P17</f>
        <v>7</v>
      </c>
      <c r="K43" s="34">
        <f>S17</f>
        <v>2</v>
      </c>
      <c r="L43" s="35">
        <f>V17</f>
        <v>5</v>
      </c>
      <c r="M43" s="21">
        <f>W17</f>
        <v>4</v>
      </c>
      <c r="N43" s="22">
        <f>X17</f>
        <v>10</v>
      </c>
      <c r="O43" s="23">
        <f>AA17</f>
        <v>6</v>
      </c>
      <c r="P43" s="18">
        <f>AD17</f>
        <v>10</v>
      </c>
      <c r="Q43" s="34">
        <f>AE17</f>
        <v>12</v>
      </c>
    </row>
    <row r="44" spans="1:17" x14ac:dyDescent="0.2">
      <c r="A44" s="1" t="s">
        <v>11</v>
      </c>
      <c r="B44" s="116" t="s">
        <v>3</v>
      </c>
      <c r="C44" s="18">
        <f>B30</f>
        <v>3</v>
      </c>
      <c r="D44" s="34">
        <f>D30</f>
        <v>1</v>
      </c>
      <c r="E44" s="35">
        <f>E30</f>
        <v>0</v>
      </c>
      <c r="F44" s="21">
        <f>G30</f>
        <v>6</v>
      </c>
      <c r="G44" s="22">
        <f>J30</f>
        <v>2</v>
      </c>
      <c r="H44" s="23">
        <f>K30</f>
        <v>5</v>
      </c>
      <c r="I44" s="24">
        <v>5</v>
      </c>
      <c r="J44" s="18">
        <f>O30</f>
        <v>4</v>
      </c>
      <c r="K44" s="34">
        <f>T30</f>
        <v>0</v>
      </c>
      <c r="L44" s="35">
        <f>Y30</f>
        <v>1</v>
      </c>
      <c r="M44" s="21">
        <f>Z30</f>
        <v>3</v>
      </c>
      <c r="N44" s="22">
        <f>AE30</f>
        <v>6</v>
      </c>
      <c r="O44" s="23">
        <f>AI30</f>
        <v>0</v>
      </c>
      <c r="P44" s="18">
        <f>AJ30</f>
        <v>4</v>
      </c>
      <c r="Q44" s="34">
        <f>AO30</f>
        <v>4</v>
      </c>
    </row>
    <row r="46" spans="1:17" ht="15" x14ac:dyDescent="0.25">
      <c r="A46" s="3" t="s">
        <v>12</v>
      </c>
      <c r="B46" s="126" t="s">
        <v>2</v>
      </c>
      <c r="C46" s="127"/>
      <c r="D46" s="128"/>
      <c r="E46" s="123" t="s">
        <v>3</v>
      </c>
      <c r="F46" s="124"/>
      <c r="G46" s="125"/>
    </row>
    <row r="47" spans="1:17" ht="15" x14ac:dyDescent="0.25">
      <c r="A47" s="18">
        <v>1</v>
      </c>
      <c r="B47" s="85">
        <f>(13-C43)/13</f>
        <v>0.30769230769230771</v>
      </c>
      <c r="C47" s="80"/>
      <c r="D47" s="81"/>
      <c r="E47" s="85">
        <f>(6-C44)/6</f>
        <v>0.5</v>
      </c>
      <c r="F47" s="80"/>
      <c r="G47" s="81"/>
    </row>
    <row r="48" spans="1:17" ht="15" x14ac:dyDescent="0.25">
      <c r="A48" s="34">
        <v>2</v>
      </c>
      <c r="B48" s="87">
        <f>(13-D43)/13</f>
        <v>0.38461538461538464</v>
      </c>
      <c r="C48" s="80"/>
      <c r="D48" s="81"/>
      <c r="E48" s="82">
        <f>(6-D44)/6</f>
        <v>0.83333333333333337</v>
      </c>
      <c r="F48" s="83"/>
      <c r="G48" s="84"/>
    </row>
    <row r="49" spans="1:7" ht="15" x14ac:dyDescent="0.25">
      <c r="A49" s="35">
        <v>3</v>
      </c>
      <c r="B49" s="92">
        <f>(13-E43)/13</f>
        <v>0.46153846153846156</v>
      </c>
      <c r="C49" s="80"/>
      <c r="D49" s="81"/>
      <c r="E49" s="82">
        <f>(6-E44)/6</f>
        <v>1</v>
      </c>
      <c r="F49" s="83"/>
      <c r="G49" s="84"/>
    </row>
    <row r="50" spans="1:7" ht="15" x14ac:dyDescent="0.25">
      <c r="A50" s="21">
        <v>4</v>
      </c>
      <c r="B50" s="82">
        <f>(13-F43)/13</f>
        <v>0.38461538461538464</v>
      </c>
      <c r="C50" s="83"/>
      <c r="D50" s="84"/>
      <c r="E50" s="88">
        <f>(6-F44)/6</f>
        <v>0</v>
      </c>
      <c r="F50" s="80"/>
      <c r="G50" s="81"/>
    </row>
    <row r="51" spans="1:7" ht="15" x14ac:dyDescent="0.25">
      <c r="A51" s="22">
        <v>5</v>
      </c>
      <c r="B51" s="89">
        <f>(13-G43)/13</f>
        <v>0.61538461538461542</v>
      </c>
      <c r="C51" s="80"/>
      <c r="D51" s="81"/>
      <c r="E51" s="89">
        <f>(6-G44)/6</f>
        <v>0.66666666666666663</v>
      </c>
      <c r="F51" s="80"/>
      <c r="G51" s="81"/>
    </row>
    <row r="52" spans="1:7" ht="15" x14ac:dyDescent="0.25">
      <c r="A52" s="23">
        <v>6</v>
      </c>
      <c r="B52" s="90">
        <f>(13-H43)/13</f>
        <v>0.15384615384615385</v>
      </c>
      <c r="C52" s="80"/>
      <c r="D52" s="81"/>
      <c r="E52" s="90">
        <f>(6-H44)/6</f>
        <v>0.16666666666666666</v>
      </c>
      <c r="F52" s="80"/>
      <c r="G52" s="81"/>
    </row>
    <row r="53" spans="1:7" ht="15" x14ac:dyDescent="0.25">
      <c r="A53" s="43" t="s">
        <v>14</v>
      </c>
      <c r="B53" s="91">
        <f>(13-I43)/13</f>
        <v>7.6923076923076927E-2</v>
      </c>
      <c r="C53" s="80"/>
      <c r="D53" s="81"/>
      <c r="E53" s="91">
        <f>(6-I44)/6</f>
        <v>0.16666666666666666</v>
      </c>
      <c r="F53" s="80"/>
      <c r="G53" s="81"/>
    </row>
    <row r="54" spans="1:7" ht="15" x14ac:dyDescent="0.25">
      <c r="A54" s="18">
        <v>7</v>
      </c>
      <c r="B54" s="85">
        <f>(13-J43)/13</f>
        <v>0.46153846153846156</v>
      </c>
      <c r="C54" s="80"/>
      <c r="D54" s="81"/>
      <c r="E54" s="85">
        <f>(6-J44)/6</f>
        <v>0.33333333333333331</v>
      </c>
      <c r="F54" s="80"/>
      <c r="G54" s="81"/>
    </row>
    <row r="55" spans="1:7" ht="15" x14ac:dyDescent="0.25">
      <c r="A55" s="34">
        <v>8</v>
      </c>
      <c r="B55" s="82">
        <f>(13-K43)/13</f>
        <v>0.84615384615384615</v>
      </c>
      <c r="C55" s="83"/>
      <c r="D55" s="84"/>
      <c r="E55" s="82">
        <f>(6-K44)/6</f>
        <v>1</v>
      </c>
      <c r="F55" s="83"/>
      <c r="G55" s="84"/>
    </row>
    <row r="56" spans="1:7" ht="15" x14ac:dyDescent="0.25">
      <c r="A56" s="35">
        <v>9</v>
      </c>
      <c r="B56" s="92">
        <f>(13-L43)/13</f>
        <v>0.61538461538461542</v>
      </c>
      <c r="C56" s="80"/>
      <c r="D56" s="81"/>
      <c r="E56" s="92">
        <f>(6-L44)/6</f>
        <v>0.83333333333333337</v>
      </c>
      <c r="F56" s="80"/>
      <c r="G56" s="81"/>
    </row>
    <row r="57" spans="1:7" ht="15" x14ac:dyDescent="0.25">
      <c r="A57" s="21">
        <v>10</v>
      </c>
      <c r="B57" s="88">
        <f>(13-M43)/13</f>
        <v>0.69230769230769229</v>
      </c>
      <c r="C57" s="80"/>
      <c r="D57" s="81"/>
      <c r="E57" s="88">
        <f>(6-M44)/6</f>
        <v>0.5</v>
      </c>
      <c r="F57" s="80"/>
      <c r="G57" s="81"/>
    </row>
    <row r="58" spans="1:7" ht="15" x14ac:dyDescent="0.25">
      <c r="A58" s="22">
        <v>11</v>
      </c>
      <c r="B58" s="82">
        <f>(13-N43)/13</f>
        <v>0.23076923076923078</v>
      </c>
      <c r="C58" s="83"/>
      <c r="D58" s="84"/>
      <c r="E58" s="89">
        <f>(6-N44)/6</f>
        <v>0</v>
      </c>
      <c r="F58" s="80"/>
      <c r="G58" s="81"/>
    </row>
    <row r="59" spans="1:7" ht="15" x14ac:dyDescent="0.25">
      <c r="A59" s="23">
        <v>12</v>
      </c>
      <c r="B59" s="90">
        <f>(13-O43)/13</f>
        <v>0.53846153846153844</v>
      </c>
      <c r="C59" s="80"/>
      <c r="D59" s="81"/>
      <c r="E59" s="82">
        <f>(6-O44)/6</f>
        <v>1</v>
      </c>
      <c r="F59" s="83"/>
      <c r="G59" s="84"/>
    </row>
    <row r="60" spans="1:7" ht="15" x14ac:dyDescent="0.25">
      <c r="A60" s="18">
        <v>13</v>
      </c>
      <c r="B60" s="85">
        <f>(13-P43)/13</f>
        <v>0.23076923076923078</v>
      </c>
      <c r="C60" s="80"/>
      <c r="D60" s="81"/>
      <c r="E60" s="85">
        <f>(6-P44)/6</f>
        <v>0.33333333333333331</v>
      </c>
      <c r="F60" s="80"/>
      <c r="G60" s="81"/>
    </row>
    <row r="61" spans="1:7" ht="15" x14ac:dyDescent="0.25">
      <c r="A61" s="34">
        <v>14</v>
      </c>
      <c r="B61" s="87">
        <f>(13-Q43)/13</f>
        <v>7.6923076923076927E-2</v>
      </c>
      <c r="C61" s="80"/>
      <c r="D61" s="81"/>
      <c r="E61" s="82">
        <f>(6-Q44)/6</f>
        <v>0.33333333333333331</v>
      </c>
      <c r="F61" s="83"/>
      <c r="G61" s="84"/>
    </row>
    <row r="62" spans="1:7" ht="15" x14ac:dyDescent="0.25">
      <c r="A62" s="11" t="s">
        <v>7</v>
      </c>
      <c r="B62" s="86">
        <f>AVERAGE(B47:D61)</f>
        <v>0.40512820512820519</v>
      </c>
      <c r="C62" s="80"/>
      <c r="D62" s="81"/>
      <c r="E62" s="86">
        <f>AVERAGE(E47:G61)</f>
        <v>0.51111111111111096</v>
      </c>
      <c r="F62" s="80"/>
      <c r="G62" s="81"/>
    </row>
    <row r="63" spans="1:7" ht="15" x14ac:dyDescent="0.25">
      <c r="A63" s="10" t="s">
        <v>8</v>
      </c>
      <c r="B63" s="79"/>
      <c r="C63" s="80"/>
      <c r="D63" s="81"/>
      <c r="E63" s="79"/>
      <c r="F63" s="80"/>
      <c r="G63" s="81"/>
    </row>
  </sheetData>
  <mergeCells count="68">
    <mergeCell ref="A1:F1"/>
    <mergeCell ref="AO2:AQ2"/>
    <mergeCell ref="AL2:AN2"/>
    <mergeCell ref="AK14:AM14"/>
    <mergeCell ref="AK13:AM13"/>
    <mergeCell ref="AM3:AN3"/>
    <mergeCell ref="AM4:AN4"/>
    <mergeCell ref="AM5:AN5"/>
    <mergeCell ref="AM6:AN6"/>
    <mergeCell ref="AM7:AN7"/>
    <mergeCell ref="AM8:AN8"/>
    <mergeCell ref="AO13:AP13"/>
    <mergeCell ref="AO14:AP14"/>
    <mergeCell ref="AK15:AM15"/>
    <mergeCell ref="AK16:AM16"/>
    <mergeCell ref="A21:F21"/>
    <mergeCell ref="AM9:AN9"/>
    <mergeCell ref="AM10:AN10"/>
    <mergeCell ref="AM11:AN11"/>
    <mergeCell ref="AM12:AN12"/>
    <mergeCell ref="AO15:AP15"/>
    <mergeCell ref="AO16:AP16"/>
    <mergeCell ref="AP3:AQ3"/>
    <mergeCell ref="AP4:AQ4"/>
    <mergeCell ref="AP5:AQ5"/>
    <mergeCell ref="AP6:AQ6"/>
    <mergeCell ref="AP7:AQ7"/>
    <mergeCell ref="AP8:AQ8"/>
    <mergeCell ref="AP9:AQ9"/>
    <mergeCell ref="AP10:AQ10"/>
    <mergeCell ref="AP11:AQ11"/>
    <mergeCell ref="AP12:AQ12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57:G57"/>
    <mergeCell ref="E58:G58"/>
    <mergeCell ref="E63:G63"/>
    <mergeCell ref="E59:G59"/>
    <mergeCell ref="E60:G60"/>
    <mergeCell ref="E61:G61"/>
    <mergeCell ref="E62:G6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9" workbookViewId="0">
      <selection activeCell="N19" sqref="N19"/>
    </sheetView>
  </sheetViews>
  <sheetFormatPr defaultRowHeight="15" x14ac:dyDescent="0.25"/>
  <cols>
    <col min="2" max="28" width="4.7109375" style="7" customWidth="1"/>
  </cols>
  <sheetData>
    <row r="1" spans="1:18" x14ac:dyDescent="0.25">
      <c r="A1" s="111" t="s">
        <v>41</v>
      </c>
      <c r="B1" s="107"/>
      <c r="C1" s="107"/>
      <c r="D1" s="107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x14ac:dyDescent="0.25">
      <c r="A2" s="119" t="s">
        <v>42</v>
      </c>
      <c r="B2" s="120"/>
      <c r="C2" s="11"/>
      <c r="D2" s="11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25">
      <c r="A3" s="3" t="s">
        <v>24</v>
      </c>
      <c r="B3" s="3">
        <v>1</v>
      </c>
      <c r="C3" s="3">
        <v>2</v>
      </c>
      <c r="D3" s="3">
        <v>3</v>
      </c>
      <c r="E3" s="69">
        <v>4</v>
      </c>
      <c r="F3" s="3">
        <v>5</v>
      </c>
      <c r="G3" s="3">
        <v>6</v>
      </c>
      <c r="H3" s="3" t="s">
        <v>22</v>
      </c>
      <c r="I3" s="44" t="s">
        <v>21</v>
      </c>
      <c r="J3" s="3" t="s">
        <v>8</v>
      </c>
      <c r="K3" s="9"/>
      <c r="L3" s="9"/>
      <c r="M3" s="9"/>
      <c r="N3" s="9"/>
      <c r="O3" s="9"/>
      <c r="P3" s="9"/>
      <c r="Q3" s="9"/>
      <c r="R3" s="9"/>
    </row>
    <row r="4" spans="1:18" x14ac:dyDescent="0.25">
      <c r="A4" s="3" t="s">
        <v>25</v>
      </c>
      <c r="B4" s="115">
        <v>10</v>
      </c>
      <c r="C4" s="115">
        <v>10</v>
      </c>
      <c r="D4" s="115">
        <v>10</v>
      </c>
      <c r="E4" s="115">
        <v>20</v>
      </c>
      <c r="F4" s="115">
        <v>20</v>
      </c>
      <c r="G4" s="115">
        <v>20</v>
      </c>
      <c r="H4" s="115">
        <f>SUM(B4:D4)+E4</f>
        <v>50</v>
      </c>
      <c r="I4" s="135"/>
      <c r="J4" s="3"/>
      <c r="K4" s="9"/>
      <c r="L4" s="9"/>
      <c r="M4" s="9"/>
      <c r="N4" s="9"/>
      <c r="O4" s="9"/>
      <c r="P4" s="9"/>
      <c r="Q4" s="9"/>
      <c r="R4" s="9"/>
    </row>
    <row r="5" spans="1:18" x14ac:dyDescent="0.25">
      <c r="A5" s="61" t="s">
        <v>47</v>
      </c>
      <c r="B5" s="11">
        <v>3</v>
      </c>
      <c r="C5" s="11">
        <v>2</v>
      </c>
      <c r="D5" s="11">
        <v>5</v>
      </c>
      <c r="E5" s="11" t="s">
        <v>23</v>
      </c>
      <c r="F5" s="11" t="s">
        <v>23</v>
      </c>
      <c r="G5" s="12">
        <v>12</v>
      </c>
      <c r="H5" s="66">
        <f>SUM(B5:D5)+G5</f>
        <v>22</v>
      </c>
      <c r="I5" s="13">
        <f>H5/50</f>
        <v>0.44</v>
      </c>
      <c r="J5" s="3">
        <f>'N2010 - Total Grade'!G3</f>
        <v>4</v>
      </c>
      <c r="K5" s="9"/>
      <c r="L5" s="9"/>
      <c r="M5" s="9"/>
      <c r="N5" s="9"/>
      <c r="O5" s="9"/>
      <c r="P5" s="9"/>
      <c r="Q5" s="9"/>
      <c r="R5" s="9"/>
    </row>
    <row r="6" spans="1:18" x14ac:dyDescent="0.25">
      <c r="A6" s="61" t="s">
        <v>48</v>
      </c>
      <c r="B6" s="11">
        <v>5</v>
      </c>
      <c r="C6" s="11">
        <v>2</v>
      </c>
      <c r="D6" s="11">
        <v>2</v>
      </c>
      <c r="E6" s="12">
        <v>7</v>
      </c>
      <c r="F6" s="11" t="s">
        <v>23</v>
      </c>
      <c r="G6" s="11" t="s">
        <v>23</v>
      </c>
      <c r="H6" s="66">
        <f>SUM(B6:D6)+E6</f>
        <v>16</v>
      </c>
      <c r="I6" s="13">
        <f t="shared" ref="I6:I19" si="0">H6/50</f>
        <v>0.32</v>
      </c>
      <c r="J6" s="3">
        <f>'N2010 - Total Grade'!G4</f>
        <v>3</v>
      </c>
      <c r="K6" s="9"/>
      <c r="L6" s="9"/>
      <c r="M6" s="9"/>
      <c r="N6" s="9"/>
      <c r="O6" s="9"/>
      <c r="P6" s="9"/>
      <c r="Q6" s="9"/>
      <c r="R6" s="9"/>
    </row>
    <row r="7" spans="1:18" x14ac:dyDescent="0.25">
      <c r="A7" s="61" t="s">
        <v>49</v>
      </c>
      <c r="B7" s="11">
        <v>5</v>
      </c>
      <c r="C7" s="11">
        <v>6</v>
      </c>
      <c r="D7" s="11">
        <v>5</v>
      </c>
      <c r="E7" s="12">
        <v>8</v>
      </c>
      <c r="F7" s="11" t="s">
        <v>23</v>
      </c>
      <c r="G7" s="11" t="s">
        <v>23</v>
      </c>
      <c r="H7" s="66">
        <f t="shared" ref="H7:H16" si="1">SUM(B7:D7)+E7</f>
        <v>24</v>
      </c>
      <c r="I7" s="13">
        <f t="shared" si="0"/>
        <v>0.48</v>
      </c>
      <c r="J7" s="3">
        <f>'N2010 - Total Grade'!G5</f>
        <v>4</v>
      </c>
      <c r="K7" s="9"/>
      <c r="L7" s="9"/>
      <c r="M7" s="9"/>
      <c r="N7" s="9"/>
      <c r="O7" s="9"/>
      <c r="P7" s="9"/>
      <c r="Q7" s="9"/>
      <c r="R7" s="9"/>
    </row>
    <row r="8" spans="1:18" x14ac:dyDescent="0.25">
      <c r="A8" s="61" t="s">
        <v>50</v>
      </c>
      <c r="B8" s="11">
        <v>3</v>
      </c>
      <c r="C8" s="11">
        <v>2</v>
      </c>
      <c r="D8" s="11">
        <v>2</v>
      </c>
      <c r="E8" s="11">
        <v>2</v>
      </c>
      <c r="F8" s="11" t="s">
        <v>23</v>
      </c>
      <c r="G8" s="12">
        <v>5</v>
      </c>
      <c r="H8" s="66">
        <f>SUM(B8:D8)+G8</f>
        <v>12</v>
      </c>
      <c r="I8" s="13">
        <f t="shared" si="0"/>
        <v>0.24</v>
      </c>
      <c r="J8" s="3">
        <f>'N2010 - Total Grade'!G6</f>
        <v>2</v>
      </c>
      <c r="K8" s="9"/>
      <c r="L8" s="9"/>
      <c r="M8" s="9"/>
      <c r="N8" s="9"/>
      <c r="O8" s="9"/>
      <c r="P8" s="9"/>
      <c r="Q8" s="9"/>
      <c r="R8" s="9"/>
    </row>
    <row r="9" spans="1:18" x14ac:dyDescent="0.25">
      <c r="A9" s="61" t="s">
        <v>51</v>
      </c>
      <c r="B9" s="11">
        <v>0</v>
      </c>
      <c r="C9" s="11">
        <v>0</v>
      </c>
      <c r="D9" s="11">
        <v>1</v>
      </c>
      <c r="E9" s="11" t="s">
        <v>23</v>
      </c>
      <c r="F9" s="11" t="s">
        <v>23</v>
      </c>
      <c r="G9" s="12">
        <v>5</v>
      </c>
      <c r="H9" s="66">
        <f>SUM(B9:D9)+G9</f>
        <v>6</v>
      </c>
      <c r="I9" s="13">
        <f t="shared" si="0"/>
        <v>0.12</v>
      </c>
      <c r="J9" s="3">
        <f>'N2010 - Total Grade'!G7</f>
        <v>1</v>
      </c>
      <c r="K9" s="9"/>
      <c r="L9" s="9"/>
      <c r="M9" s="9"/>
      <c r="N9" s="9"/>
      <c r="O9" s="9"/>
      <c r="P9" s="9"/>
      <c r="Q9" s="9"/>
      <c r="R9" s="9"/>
    </row>
    <row r="10" spans="1:18" x14ac:dyDescent="0.25">
      <c r="A10" s="61" t="s">
        <v>52</v>
      </c>
      <c r="B10" s="11">
        <v>3</v>
      </c>
      <c r="C10" s="11">
        <v>4</v>
      </c>
      <c r="D10" s="11">
        <v>6</v>
      </c>
      <c r="E10" s="12">
        <v>9</v>
      </c>
      <c r="F10" s="11" t="s">
        <v>23</v>
      </c>
      <c r="G10" s="11" t="s">
        <v>23</v>
      </c>
      <c r="H10" s="66">
        <f>SUM(B10:D10)+E10</f>
        <v>22</v>
      </c>
      <c r="I10" s="13">
        <f t="shared" si="0"/>
        <v>0.44</v>
      </c>
      <c r="J10" s="3">
        <f>'N2010 - Total Grade'!G8</f>
        <v>4</v>
      </c>
      <c r="K10" s="9"/>
      <c r="L10" s="9"/>
      <c r="M10" s="9"/>
      <c r="N10" s="9"/>
      <c r="O10" s="9"/>
      <c r="P10" s="9"/>
      <c r="Q10" s="9"/>
      <c r="R10" s="9"/>
    </row>
    <row r="11" spans="1:18" x14ac:dyDescent="0.25">
      <c r="A11" s="61" t="s">
        <v>53</v>
      </c>
      <c r="B11" s="11">
        <v>2</v>
      </c>
      <c r="C11" s="11">
        <v>2</v>
      </c>
      <c r="D11" s="11">
        <v>7</v>
      </c>
      <c r="E11" s="11" t="s">
        <v>23</v>
      </c>
      <c r="F11" s="11" t="s">
        <v>23</v>
      </c>
      <c r="G11" s="12">
        <v>11</v>
      </c>
      <c r="H11" s="66">
        <f>SUM(B11:D11)+G11</f>
        <v>22</v>
      </c>
      <c r="I11" s="13">
        <f t="shared" si="0"/>
        <v>0.44</v>
      </c>
      <c r="J11" s="3">
        <f>'N2010 - Total Grade'!G9</f>
        <v>4</v>
      </c>
      <c r="K11" s="9"/>
      <c r="L11" s="9"/>
      <c r="M11" s="9"/>
      <c r="N11" s="9"/>
      <c r="O11" s="9"/>
      <c r="P11" s="9"/>
      <c r="Q11" s="9"/>
      <c r="R11" s="9"/>
    </row>
    <row r="12" spans="1:18" x14ac:dyDescent="0.25">
      <c r="A12" s="61" t="s">
        <v>54</v>
      </c>
      <c r="B12" s="11">
        <v>4</v>
      </c>
      <c r="C12" s="11">
        <v>2</v>
      </c>
      <c r="D12" s="11">
        <v>3</v>
      </c>
      <c r="E12" s="12">
        <v>3</v>
      </c>
      <c r="F12" s="11" t="s">
        <v>23</v>
      </c>
      <c r="G12" s="11" t="s">
        <v>23</v>
      </c>
      <c r="H12" s="66">
        <f t="shared" si="1"/>
        <v>12</v>
      </c>
      <c r="I12" s="13">
        <f t="shared" si="0"/>
        <v>0.24</v>
      </c>
      <c r="J12" s="3">
        <f>'N2010 - Total Grade'!G10</f>
        <v>2</v>
      </c>
      <c r="K12" s="9"/>
      <c r="L12" s="9"/>
      <c r="M12" s="9"/>
      <c r="N12" s="9"/>
      <c r="O12" s="9"/>
      <c r="P12" s="9"/>
      <c r="Q12" s="9"/>
      <c r="R12" s="9"/>
    </row>
    <row r="13" spans="1:18" x14ac:dyDescent="0.25">
      <c r="A13" s="61" t="s">
        <v>55</v>
      </c>
      <c r="B13" s="11">
        <v>2</v>
      </c>
      <c r="C13" s="11">
        <v>0</v>
      </c>
      <c r="D13" s="11">
        <v>6</v>
      </c>
      <c r="E13" s="12">
        <v>5</v>
      </c>
      <c r="F13" s="11" t="s">
        <v>23</v>
      </c>
      <c r="G13" s="11" t="s">
        <v>23</v>
      </c>
      <c r="H13" s="66">
        <f t="shared" si="1"/>
        <v>13</v>
      </c>
      <c r="I13" s="13">
        <f t="shared" si="0"/>
        <v>0.26</v>
      </c>
      <c r="J13" s="3">
        <f>'N2010 - Total Grade'!G11</f>
        <v>2</v>
      </c>
      <c r="K13" s="9"/>
      <c r="L13" s="9"/>
      <c r="M13" s="9"/>
      <c r="N13" s="9"/>
      <c r="O13" s="9"/>
      <c r="P13" s="9"/>
      <c r="Q13" s="9"/>
      <c r="R13" s="9"/>
    </row>
    <row r="14" spans="1:18" x14ac:dyDescent="0.25">
      <c r="A14" s="61" t="s">
        <v>56</v>
      </c>
      <c r="B14" s="11">
        <v>4</v>
      </c>
      <c r="C14" s="11">
        <v>2</v>
      </c>
      <c r="D14" s="11">
        <v>3</v>
      </c>
      <c r="E14" s="11" t="s">
        <v>23</v>
      </c>
      <c r="F14" s="11" t="s">
        <v>23</v>
      </c>
      <c r="G14" s="12">
        <v>10</v>
      </c>
      <c r="H14" s="66">
        <f>SUM(B14:D14)+G14</f>
        <v>19</v>
      </c>
      <c r="I14" s="13">
        <f t="shared" si="0"/>
        <v>0.38</v>
      </c>
      <c r="J14" s="3">
        <f>'N2010 - Total Grade'!G12</f>
        <v>3</v>
      </c>
      <c r="K14" s="9"/>
      <c r="L14" s="9"/>
      <c r="M14" s="9"/>
      <c r="N14" s="9"/>
      <c r="O14" s="9"/>
      <c r="P14" s="9"/>
      <c r="Q14" s="9"/>
      <c r="R14" s="9"/>
    </row>
    <row r="15" spans="1:18" x14ac:dyDescent="0.25">
      <c r="A15" s="61" t="s">
        <v>57</v>
      </c>
      <c r="B15" s="11">
        <v>2</v>
      </c>
      <c r="C15" s="11">
        <v>1</v>
      </c>
      <c r="D15" s="11">
        <v>1</v>
      </c>
      <c r="E15" s="12">
        <v>5</v>
      </c>
      <c r="F15" s="11" t="s">
        <v>23</v>
      </c>
      <c r="G15" s="11" t="s">
        <v>23</v>
      </c>
      <c r="H15" s="66">
        <f t="shared" si="1"/>
        <v>9</v>
      </c>
      <c r="I15" s="13">
        <f t="shared" si="0"/>
        <v>0.18</v>
      </c>
      <c r="J15" s="3">
        <f>'N2010 - Total Grade'!G13</f>
        <v>2</v>
      </c>
      <c r="K15" s="9"/>
      <c r="L15" s="9"/>
      <c r="M15" s="9"/>
      <c r="N15" s="9"/>
      <c r="O15" s="9"/>
      <c r="P15" s="9"/>
      <c r="Q15" s="9"/>
      <c r="R15" s="9"/>
    </row>
    <row r="16" spans="1:18" x14ac:dyDescent="0.25">
      <c r="A16" s="61" t="s">
        <v>58</v>
      </c>
      <c r="B16" s="11">
        <v>2</v>
      </c>
      <c r="C16" s="11">
        <v>1</v>
      </c>
      <c r="D16" s="11">
        <v>0</v>
      </c>
      <c r="E16" s="12">
        <v>1</v>
      </c>
      <c r="F16" s="11" t="s">
        <v>23</v>
      </c>
      <c r="G16" s="11" t="s">
        <v>23</v>
      </c>
      <c r="H16" s="66">
        <f t="shared" si="1"/>
        <v>4</v>
      </c>
      <c r="I16" s="13">
        <f t="shared" si="0"/>
        <v>0.08</v>
      </c>
      <c r="J16" s="3">
        <f>'N2010 - Total Grade'!G14</f>
        <v>1</v>
      </c>
      <c r="K16" s="9"/>
      <c r="L16" s="9"/>
      <c r="M16" s="9"/>
      <c r="N16" s="9"/>
      <c r="O16" s="9"/>
      <c r="P16" s="9"/>
      <c r="Q16" s="9"/>
      <c r="R16" s="9"/>
    </row>
    <row r="17" spans="1:18" x14ac:dyDescent="0.25">
      <c r="A17" s="61" t="s">
        <v>59</v>
      </c>
      <c r="B17" s="11">
        <v>1</v>
      </c>
      <c r="C17" s="11">
        <v>1</v>
      </c>
      <c r="D17" s="11">
        <v>2</v>
      </c>
      <c r="E17" s="11" t="s">
        <v>23</v>
      </c>
      <c r="F17" s="11" t="s">
        <v>23</v>
      </c>
      <c r="G17" s="12">
        <v>6</v>
      </c>
      <c r="H17" s="66">
        <f>SUM(B17:D17)+G17</f>
        <v>10</v>
      </c>
      <c r="I17" s="13">
        <f t="shared" si="0"/>
        <v>0.2</v>
      </c>
      <c r="J17" s="3">
        <f>'N2010 - Total Grade'!G15</f>
        <v>2</v>
      </c>
      <c r="K17" s="9"/>
      <c r="L17" s="9"/>
      <c r="M17" s="9"/>
      <c r="N17" s="9"/>
      <c r="O17" s="9"/>
      <c r="P17" s="9"/>
      <c r="Q17" s="9"/>
      <c r="R17" s="9"/>
    </row>
    <row r="18" spans="1:18" x14ac:dyDescent="0.25">
      <c r="A18" s="3" t="s">
        <v>26</v>
      </c>
      <c r="B18" s="10">
        <f>AVERAGE(B5:B17)</f>
        <v>2.7692307692307692</v>
      </c>
      <c r="C18" s="10">
        <f t="shared" ref="C18:D18" si="2">AVERAGE(C5:C17)</f>
        <v>1.9230769230769231</v>
      </c>
      <c r="D18" s="10">
        <f t="shared" si="2"/>
        <v>3.3076923076923075</v>
      </c>
      <c r="E18" s="10">
        <f>AVERAGE(E6:E7,E10,E12:E13,E15:E16)</f>
        <v>5.4285714285714288</v>
      </c>
      <c r="F18" s="10" t="s">
        <v>30</v>
      </c>
      <c r="G18" s="10">
        <f t="shared" ref="G18:H18" si="3">AVERAGE(G5:G17)</f>
        <v>8.1666666666666661</v>
      </c>
      <c r="H18" s="3">
        <f t="shared" si="3"/>
        <v>14.692307692307692</v>
      </c>
      <c r="I18" s="64">
        <f t="shared" si="0"/>
        <v>0.29384615384615381</v>
      </c>
      <c r="J18" s="3">
        <f>'N2010 - Total Grade'!G16</f>
        <v>3</v>
      </c>
      <c r="K18" s="9"/>
      <c r="L18" s="9"/>
      <c r="M18" s="9"/>
      <c r="N18" s="9"/>
      <c r="O18" s="9"/>
      <c r="P18" s="9"/>
      <c r="Q18" s="9"/>
      <c r="R18" s="9"/>
    </row>
    <row r="19" spans="1:18" x14ac:dyDescent="0.25">
      <c r="A19" s="3" t="s">
        <v>66</v>
      </c>
      <c r="B19" s="11">
        <v>9</v>
      </c>
      <c r="C19" s="11">
        <v>9</v>
      </c>
      <c r="D19" s="11">
        <v>9</v>
      </c>
      <c r="E19" s="11">
        <v>17</v>
      </c>
      <c r="F19" s="12">
        <v>20</v>
      </c>
      <c r="G19" s="11">
        <v>19</v>
      </c>
      <c r="H19" s="66">
        <f>SUM(B19:D19)+F19</f>
        <v>47</v>
      </c>
      <c r="I19" s="13">
        <f t="shared" si="0"/>
        <v>0.94</v>
      </c>
      <c r="J19" s="3">
        <f>'N2010 - Total Grade'!G17</f>
        <v>7</v>
      </c>
      <c r="K19" s="9"/>
      <c r="L19" s="9"/>
      <c r="M19" s="9"/>
      <c r="N19" s="9"/>
      <c r="O19" s="9"/>
      <c r="P19" s="9"/>
      <c r="Q19" s="9"/>
      <c r="R19" s="9"/>
    </row>
    <row r="20" spans="1:18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x14ac:dyDescent="0.25">
      <c r="A21" s="111" t="s">
        <v>41</v>
      </c>
      <c r="B21" s="107"/>
      <c r="C21" s="107"/>
      <c r="D21" s="107"/>
      <c r="E21" s="9"/>
      <c r="F21" s="78"/>
      <c r="G21" s="108" t="s">
        <v>46</v>
      </c>
      <c r="H21" s="109"/>
      <c r="I21" s="109"/>
      <c r="J21" s="109"/>
      <c r="K21" s="110"/>
      <c r="L21" s="9"/>
      <c r="M21" s="9"/>
      <c r="N21" s="9"/>
      <c r="O21" s="9"/>
      <c r="P21" s="9"/>
      <c r="Q21" s="9"/>
      <c r="R21" s="9"/>
    </row>
    <row r="22" spans="1:18" x14ac:dyDescent="0.25">
      <c r="A22" s="121" t="s">
        <v>43</v>
      </c>
      <c r="B22" s="122"/>
      <c r="C22" s="11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x14ac:dyDescent="0.25">
      <c r="A23" s="3" t="s">
        <v>24</v>
      </c>
      <c r="B23" s="3">
        <v>1</v>
      </c>
      <c r="C23" s="3">
        <v>2</v>
      </c>
      <c r="D23" s="3">
        <v>3</v>
      </c>
      <c r="E23" s="3">
        <v>4</v>
      </c>
      <c r="F23" s="3">
        <v>5</v>
      </c>
      <c r="G23" s="3">
        <v>6</v>
      </c>
      <c r="H23" s="3">
        <v>7</v>
      </c>
      <c r="I23" s="3" t="s">
        <v>22</v>
      </c>
      <c r="J23" s="44" t="s">
        <v>21</v>
      </c>
      <c r="K23" s="3" t="s">
        <v>8</v>
      </c>
      <c r="L23" s="9"/>
      <c r="M23" s="9"/>
      <c r="N23" s="9"/>
      <c r="O23" s="9"/>
      <c r="P23" s="9"/>
      <c r="Q23" s="9"/>
      <c r="R23" s="9"/>
    </row>
    <row r="24" spans="1:18" x14ac:dyDescent="0.25">
      <c r="A24" s="3" t="s">
        <v>25</v>
      </c>
      <c r="B24" s="116">
        <v>10</v>
      </c>
      <c r="C24" s="116">
        <v>12</v>
      </c>
      <c r="D24" s="116">
        <v>18</v>
      </c>
      <c r="E24" s="116">
        <v>25</v>
      </c>
      <c r="F24" s="116">
        <v>25</v>
      </c>
      <c r="G24" s="116">
        <v>25</v>
      </c>
      <c r="H24" s="116">
        <v>25</v>
      </c>
      <c r="I24" s="116">
        <v>90</v>
      </c>
      <c r="J24" s="136"/>
      <c r="K24" s="3"/>
      <c r="L24" s="9"/>
      <c r="M24" s="9"/>
      <c r="N24" s="9"/>
      <c r="O24" s="9"/>
      <c r="P24" s="9"/>
      <c r="Q24" s="9"/>
      <c r="R24" s="9"/>
    </row>
    <row r="25" spans="1:18" x14ac:dyDescent="0.25">
      <c r="A25" s="61" t="s">
        <v>60</v>
      </c>
      <c r="B25" s="11">
        <v>2</v>
      </c>
      <c r="C25" s="11">
        <v>3</v>
      </c>
      <c r="D25" s="11">
        <v>5</v>
      </c>
      <c r="E25" s="11" t="s">
        <v>23</v>
      </c>
      <c r="F25" s="11" t="s">
        <v>23</v>
      </c>
      <c r="G25" s="12">
        <v>5</v>
      </c>
      <c r="H25" s="12">
        <v>3</v>
      </c>
      <c r="I25" s="67">
        <f>SUM(B25:D25)+SUM(G25:H25)</f>
        <v>18</v>
      </c>
      <c r="J25" s="13">
        <f>I25/90</f>
        <v>0.2</v>
      </c>
      <c r="K25" s="3">
        <f>'N2010 - Total Grade'!G21</f>
        <v>2</v>
      </c>
      <c r="L25" s="9"/>
      <c r="M25" s="9"/>
      <c r="N25" s="9"/>
      <c r="O25" s="9"/>
      <c r="P25" s="9"/>
      <c r="Q25" s="9"/>
      <c r="R25" s="9"/>
    </row>
    <row r="26" spans="1:18" x14ac:dyDescent="0.25">
      <c r="A26" s="61" t="s">
        <v>61</v>
      </c>
      <c r="B26" s="11">
        <v>9</v>
      </c>
      <c r="C26" s="11">
        <v>4</v>
      </c>
      <c r="D26" s="11">
        <v>11</v>
      </c>
      <c r="E26" s="11" t="s">
        <v>23</v>
      </c>
      <c r="F26" s="11" t="s">
        <v>23</v>
      </c>
      <c r="G26" s="12">
        <v>15</v>
      </c>
      <c r="H26" s="12">
        <v>10</v>
      </c>
      <c r="I26" s="67">
        <f t="shared" ref="I26:I29" si="4">SUM(B26:D26)+SUM(G26:H26)</f>
        <v>49</v>
      </c>
      <c r="J26" s="13">
        <f t="shared" ref="J26:J32" si="5">I26/90</f>
        <v>0.5444444444444444</v>
      </c>
      <c r="K26" s="3">
        <f>'N2010 - Total Grade'!G22</f>
        <v>5</v>
      </c>
      <c r="L26" s="9"/>
      <c r="M26" s="9"/>
      <c r="N26" s="9"/>
      <c r="O26" s="9"/>
      <c r="P26" s="9"/>
      <c r="Q26" s="9"/>
      <c r="R26" s="9"/>
    </row>
    <row r="27" spans="1:18" x14ac:dyDescent="0.25">
      <c r="A27" s="61" t="s">
        <v>62</v>
      </c>
      <c r="B27" s="11">
        <v>6</v>
      </c>
      <c r="C27" s="11">
        <v>6</v>
      </c>
      <c r="D27" s="11">
        <v>7</v>
      </c>
      <c r="E27" s="11" t="s">
        <v>23</v>
      </c>
      <c r="F27" s="12">
        <v>14</v>
      </c>
      <c r="G27" s="12">
        <v>12</v>
      </c>
      <c r="H27" s="11" t="s">
        <v>23</v>
      </c>
      <c r="I27" s="67">
        <f>SUM(B27:D27)+SUM(F27:G27)</f>
        <v>45</v>
      </c>
      <c r="J27" s="13">
        <f t="shared" si="5"/>
        <v>0.5</v>
      </c>
      <c r="K27" s="3">
        <f>'N2010 - Total Grade'!G23</f>
        <v>4</v>
      </c>
      <c r="L27" s="9"/>
      <c r="M27" s="9"/>
      <c r="N27" s="9"/>
      <c r="O27" s="9"/>
      <c r="P27" s="9"/>
      <c r="Q27" s="9"/>
      <c r="R27" s="9"/>
    </row>
    <row r="28" spans="1:18" x14ac:dyDescent="0.25">
      <c r="A28" s="61" t="s">
        <v>63</v>
      </c>
      <c r="B28" s="11">
        <v>7</v>
      </c>
      <c r="C28" s="11">
        <v>7</v>
      </c>
      <c r="D28" s="11">
        <v>12</v>
      </c>
      <c r="E28" s="12">
        <v>13</v>
      </c>
      <c r="F28" s="12">
        <v>15</v>
      </c>
      <c r="G28" s="11">
        <v>7</v>
      </c>
      <c r="H28" s="11" t="s">
        <v>23</v>
      </c>
      <c r="I28" s="67">
        <f>SUM(B28:D28)+SUM(E28:F28)</f>
        <v>54</v>
      </c>
      <c r="J28" s="13">
        <f t="shared" si="5"/>
        <v>0.6</v>
      </c>
      <c r="K28" s="3">
        <f>'N2010 - Total Grade'!G24</f>
        <v>5</v>
      </c>
      <c r="L28" s="9"/>
      <c r="M28" s="9"/>
      <c r="N28" s="9"/>
      <c r="O28" s="9"/>
      <c r="P28" s="9"/>
      <c r="Q28" s="9"/>
      <c r="R28" s="9"/>
    </row>
    <row r="29" spans="1:18" x14ac:dyDescent="0.25">
      <c r="A29" s="61" t="s">
        <v>64</v>
      </c>
      <c r="B29" s="11">
        <v>3</v>
      </c>
      <c r="C29" s="11">
        <v>1</v>
      </c>
      <c r="D29" s="11">
        <v>10</v>
      </c>
      <c r="E29" s="11" t="s">
        <v>23</v>
      </c>
      <c r="F29" s="11" t="s">
        <v>23</v>
      </c>
      <c r="G29" s="12">
        <v>10</v>
      </c>
      <c r="H29" s="12">
        <v>5</v>
      </c>
      <c r="I29" s="67">
        <f t="shared" si="4"/>
        <v>29</v>
      </c>
      <c r="J29" s="13">
        <f t="shared" si="5"/>
        <v>0.32222222222222224</v>
      </c>
      <c r="K29" s="3">
        <f>'N2010 - Total Grade'!G25</f>
        <v>3</v>
      </c>
      <c r="L29" s="9"/>
      <c r="M29" s="9"/>
      <c r="N29" s="9"/>
      <c r="O29" s="9"/>
      <c r="P29" s="9"/>
      <c r="Q29" s="9"/>
      <c r="R29" s="9"/>
    </row>
    <row r="30" spans="1:18" x14ac:dyDescent="0.25">
      <c r="A30" s="61" t="s">
        <v>65</v>
      </c>
      <c r="B30" s="11">
        <v>5</v>
      </c>
      <c r="C30" s="11">
        <v>2</v>
      </c>
      <c r="D30" s="11">
        <v>5</v>
      </c>
      <c r="E30" s="12">
        <v>7</v>
      </c>
      <c r="F30" s="11" t="s">
        <v>23</v>
      </c>
      <c r="G30" s="11" t="s">
        <v>23</v>
      </c>
      <c r="H30" s="12">
        <v>11</v>
      </c>
      <c r="I30" s="67">
        <f>SUM(B30:D30)+SUM(E30,H30)</f>
        <v>30</v>
      </c>
      <c r="J30" s="13">
        <f t="shared" si="5"/>
        <v>0.33333333333333331</v>
      </c>
      <c r="K30" s="3">
        <f>'N2010 - Total Grade'!G26</f>
        <v>3</v>
      </c>
      <c r="L30" s="9"/>
      <c r="M30" s="9"/>
      <c r="N30" s="9"/>
      <c r="O30" s="9"/>
      <c r="P30" s="9"/>
      <c r="Q30" s="9"/>
      <c r="R30" s="9"/>
    </row>
    <row r="31" spans="1:18" x14ac:dyDescent="0.25">
      <c r="A31" s="3" t="s">
        <v>26</v>
      </c>
      <c r="B31" s="3">
        <f>AVERAGE(B25:B30)</f>
        <v>5.333333333333333</v>
      </c>
      <c r="C31" s="3">
        <f t="shared" ref="C31:E31" si="6">AVERAGE(C25:C30)</f>
        <v>3.8333333333333335</v>
      </c>
      <c r="D31" s="3">
        <f t="shared" si="6"/>
        <v>8.3333333333333339</v>
      </c>
      <c r="E31" s="3">
        <f t="shared" si="6"/>
        <v>10</v>
      </c>
      <c r="F31" s="3">
        <f>AVERAGE(F25:F30)</f>
        <v>14.5</v>
      </c>
      <c r="G31" s="3">
        <f>AVERAGE(G25:G27,G29)</f>
        <v>10.5</v>
      </c>
      <c r="H31" s="3">
        <f t="shared" ref="H31:I31" si="7">AVERAGE(H25:H30)</f>
        <v>7.25</v>
      </c>
      <c r="I31" s="3">
        <f t="shared" si="7"/>
        <v>37.5</v>
      </c>
      <c r="J31" s="65">
        <f t="shared" si="5"/>
        <v>0.41666666666666669</v>
      </c>
      <c r="K31" s="3">
        <f>'N2010 - Total Grade'!G27</f>
        <v>4</v>
      </c>
      <c r="L31" s="9"/>
      <c r="M31" s="9"/>
      <c r="N31" s="9"/>
      <c r="O31" s="9"/>
      <c r="P31" s="9"/>
      <c r="Q31" s="9"/>
      <c r="R31" s="9"/>
    </row>
    <row r="32" spans="1:18" x14ac:dyDescent="0.25">
      <c r="A32" s="3" t="s">
        <v>66</v>
      </c>
      <c r="B32" s="11">
        <v>10</v>
      </c>
      <c r="C32" s="11">
        <v>11</v>
      </c>
      <c r="D32" s="11">
        <v>13</v>
      </c>
      <c r="E32" s="11">
        <v>20</v>
      </c>
      <c r="F32" s="12">
        <v>23</v>
      </c>
      <c r="G32" s="12">
        <v>23</v>
      </c>
      <c r="H32" s="11">
        <v>17</v>
      </c>
      <c r="I32" s="67">
        <f>SUM(B32:D32)+SUM(F32:G32)</f>
        <v>80</v>
      </c>
      <c r="J32" s="13">
        <f t="shared" si="5"/>
        <v>0.88888888888888884</v>
      </c>
      <c r="K32" s="3">
        <f>'N2010 - Total Grade'!G28</f>
        <v>7</v>
      </c>
      <c r="L32" s="9"/>
      <c r="M32" s="9"/>
      <c r="N32" s="9"/>
      <c r="O32" s="9"/>
      <c r="P32" s="9"/>
      <c r="Q32" s="9"/>
      <c r="R32" s="9"/>
    </row>
    <row r="33" spans="1:18" x14ac:dyDescent="0.25">
      <c r="A33" s="1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x14ac:dyDescent="0.25">
      <c r="A34" s="1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</row>
    <row r="35" spans="1:18" x14ac:dyDescent="0.25">
      <c r="A35" s="3" t="s">
        <v>24</v>
      </c>
      <c r="B35" s="115" t="s">
        <v>29</v>
      </c>
      <c r="C35" s="116" t="s">
        <v>28</v>
      </c>
      <c r="D35" s="17" t="s">
        <v>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1:18" x14ac:dyDescent="0.25">
      <c r="A36" s="66">
        <v>1</v>
      </c>
      <c r="B36" s="15">
        <f>B18/10</f>
        <v>0.27692307692307694</v>
      </c>
      <c r="C36" s="73">
        <f>B31/B24</f>
        <v>0.53333333333333333</v>
      </c>
      <c r="D36" s="11"/>
      <c r="E36" s="9"/>
      <c r="F36" s="76"/>
      <c r="G36" s="106" t="s">
        <v>44</v>
      </c>
      <c r="H36" s="107"/>
      <c r="I36" s="107"/>
      <c r="J36" s="107"/>
      <c r="K36" s="107"/>
      <c r="L36" s="107"/>
      <c r="M36" s="107"/>
      <c r="N36" s="9"/>
      <c r="O36" s="9"/>
      <c r="P36" s="9"/>
      <c r="Q36" s="9"/>
      <c r="R36" s="9"/>
    </row>
    <row r="37" spans="1:18" x14ac:dyDescent="0.25">
      <c r="A37" s="66">
        <v>2</v>
      </c>
      <c r="B37" s="15">
        <f>C18/10</f>
        <v>0.19230769230769232</v>
      </c>
      <c r="C37" s="73">
        <f>C31/C24</f>
        <v>0.31944444444444448</v>
      </c>
      <c r="D37" s="11"/>
      <c r="E37" s="9"/>
      <c r="F37" s="77"/>
      <c r="G37" s="106" t="s">
        <v>45</v>
      </c>
      <c r="H37" s="107"/>
      <c r="I37" s="107"/>
      <c r="J37" s="107"/>
      <c r="K37" s="107"/>
      <c r="L37" s="107"/>
      <c r="M37" s="107"/>
      <c r="N37" s="9"/>
      <c r="O37" s="9"/>
      <c r="P37" s="9"/>
      <c r="Q37" s="9"/>
      <c r="R37" s="9"/>
    </row>
    <row r="38" spans="1:18" x14ac:dyDescent="0.25">
      <c r="A38" s="66">
        <v>3</v>
      </c>
      <c r="B38" s="15">
        <f>D18/10</f>
        <v>0.33076923076923076</v>
      </c>
      <c r="C38" s="73">
        <f>D31/D24</f>
        <v>0.46296296296296302</v>
      </c>
      <c r="D38" s="11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25">
      <c r="A39" s="66" t="s">
        <v>27</v>
      </c>
      <c r="B39" s="75">
        <f>E18/20</f>
        <v>0.27142857142857146</v>
      </c>
      <c r="C39" s="75">
        <f>H31/H24</f>
        <v>0.28999999999999998</v>
      </c>
      <c r="D39" s="11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25">
      <c r="A40" s="66">
        <v>5</v>
      </c>
      <c r="B40" s="15" t="s">
        <v>30</v>
      </c>
      <c r="C40" s="73">
        <f>F31/F24</f>
        <v>0.57999999999999996</v>
      </c>
      <c r="D40" s="1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25">
      <c r="A41" s="66">
        <v>6</v>
      </c>
      <c r="B41" s="75">
        <f>G18/20</f>
        <v>0.40833333333333333</v>
      </c>
      <c r="C41" s="75">
        <f>G31/G24</f>
        <v>0.42</v>
      </c>
      <c r="D41" s="11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2" spans="1:18" x14ac:dyDescent="0.25">
      <c r="A42" s="68" t="s">
        <v>31</v>
      </c>
      <c r="B42" s="16">
        <f>I18</f>
        <v>0.29384615384615381</v>
      </c>
      <c r="C42" s="74">
        <f>J31</f>
        <v>0.41666666666666669</v>
      </c>
      <c r="D42" s="11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x14ac:dyDescent="0.25">
      <c r="A43" s="3" t="s">
        <v>32</v>
      </c>
      <c r="B43" s="10">
        <v>3</v>
      </c>
      <c r="C43" s="10">
        <v>4</v>
      </c>
      <c r="D43" s="1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18" x14ac:dyDescent="0.25">
      <c r="A44" s="14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x14ac:dyDescent="0.25">
      <c r="A45" s="14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x14ac:dyDescent="0.25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 x14ac:dyDescent="0.25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</sheetData>
  <mergeCells count="7">
    <mergeCell ref="G37:M37"/>
    <mergeCell ref="G21:K21"/>
    <mergeCell ref="A2:B2"/>
    <mergeCell ref="A22:B22"/>
    <mergeCell ref="A1:D1"/>
    <mergeCell ref="A21:D21"/>
    <mergeCell ref="G36:M3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5" sqref="H25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workbookViewId="0">
      <selection activeCell="A29" sqref="A29"/>
    </sheetView>
  </sheetViews>
  <sheetFormatPr defaultRowHeight="12.75" x14ac:dyDescent="0.2"/>
  <cols>
    <col min="1" max="1" width="9.140625" style="14"/>
    <col min="2" max="3" width="6.7109375" style="9" customWidth="1"/>
    <col min="4" max="13" width="6.7109375" style="14" customWidth="1"/>
    <col min="14" max="16384" width="9.140625" style="14"/>
  </cols>
  <sheetData>
    <row r="1" spans="1:23" ht="13.5" customHeight="1" x14ac:dyDescent="0.25">
      <c r="A1" s="50" t="s">
        <v>0</v>
      </c>
      <c r="B1" s="113" t="s">
        <v>67</v>
      </c>
      <c r="C1" s="114"/>
      <c r="D1" s="114"/>
      <c r="E1" s="113" t="s">
        <v>68</v>
      </c>
      <c r="F1" s="114"/>
      <c r="G1" s="114"/>
      <c r="H1" s="113" t="s">
        <v>69</v>
      </c>
      <c r="I1" s="114"/>
      <c r="J1" s="114"/>
      <c r="K1" s="113" t="s">
        <v>70</v>
      </c>
      <c r="L1" s="114"/>
      <c r="N1" s="62" t="s">
        <v>2</v>
      </c>
      <c r="O1" s="58" t="s">
        <v>33</v>
      </c>
      <c r="P1" s="59"/>
      <c r="Q1" s="59"/>
      <c r="R1" s="59"/>
      <c r="S1" s="117" t="s">
        <v>3</v>
      </c>
      <c r="T1" s="58" t="s">
        <v>33</v>
      </c>
      <c r="U1" s="59"/>
      <c r="V1" s="59"/>
      <c r="W1" s="59"/>
    </row>
    <row r="2" spans="1:23" ht="12.75" customHeight="1" x14ac:dyDescent="0.2">
      <c r="A2" s="115" t="s">
        <v>2</v>
      </c>
      <c r="B2" s="3">
        <v>30</v>
      </c>
      <c r="C2" s="3" t="s">
        <v>21</v>
      </c>
      <c r="D2" s="3" t="s">
        <v>8</v>
      </c>
      <c r="E2" s="3">
        <v>50</v>
      </c>
      <c r="F2" s="3" t="s">
        <v>21</v>
      </c>
      <c r="G2" s="3" t="s">
        <v>8</v>
      </c>
      <c r="H2" s="3"/>
      <c r="I2" s="3" t="s">
        <v>21</v>
      </c>
      <c r="J2" s="3" t="s">
        <v>8</v>
      </c>
      <c r="K2" s="3" t="s">
        <v>21</v>
      </c>
      <c r="L2" s="3" t="s">
        <v>8</v>
      </c>
      <c r="N2" s="3" t="s">
        <v>39</v>
      </c>
      <c r="O2" s="60" t="s">
        <v>36</v>
      </c>
      <c r="P2" s="61" t="s">
        <v>37</v>
      </c>
      <c r="Q2" s="61" t="s">
        <v>37</v>
      </c>
      <c r="R2" s="61" t="s">
        <v>38</v>
      </c>
      <c r="S2" s="57" t="s">
        <v>39</v>
      </c>
      <c r="T2" s="60" t="s">
        <v>36</v>
      </c>
      <c r="U2" s="61" t="s">
        <v>37</v>
      </c>
      <c r="V2" s="61" t="s">
        <v>37</v>
      </c>
      <c r="W2" s="61" t="s">
        <v>38</v>
      </c>
    </row>
    <row r="3" spans="1:23" x14ac:dyDescent="0.2">
      <c r="A3" s="61" t="s">
        <v>47</v>
      </c>
      <c r="B3" s="11">
        <v>9</v>
      </c>
      <c r="C3" s="15">
        <f t="shared" ref="C3:C17" si="0">B3/30</f>
        <v>0.3</v>
      </c>
      <c r="D3" s="71">
        <v>2</v>
      </c>
      <c r="E3" s="11">
        <f>'N2010 - Paper 02'!H5</f>
        <v>22</v>
      </c>
      <c r="F3" s="15">
        <f>E3/50</f>
        <v>0.44</v>
      </c>
      <c r="G3" s="71">
        <v>4</v>
      </c>
      <c r="H3" s="11"/>
      <c r="I3" s="15"/>
      <c r="J3" s="71"/>
      <c r="K3" s="15">
        <f>AVERAGE(C3,F3,I3)</f>
        <v>0.37</v>
      </c>
      <c r="L3" s="3">
        <f>AVERAGE(D3,G3,J3)</f>
        <v>3</v>
      </c>
      <c r="N3" s="57">
        <v>1</v>
      </c>
      <c r="O3" s="52">
        <v>0</v>
      </c>
      <c r="P3" s="52">
        <v>0</v>
      </c>
      <c r="Q3" s="52">
        <v>0</v>
      </c>
      <c r="R3" s="57">
        <f>AVERAGE(O3:Q3)</f>
        <v>0</v>
      </c>
      <c r="S3" s="57">
        <v>1</v>
      </c>
      <c r="T3" s="52">
        <v>0</v>
      </c>
      <c r="U3" s="52">
        <v>0</v>
      </c>
      <c r="V3" s="52">
        <v>0</v>
      </c>
      <c r="W3" s="57">
        <f>AVERAGE(T3:V3)</f>
        <v>0</v>
      </c>
    </row>
    <row r="4" spans="1:23" x14ac:dyDescent="0.2">
      <c r="A4" s="61" t="s">
        <v>48</v>
      </c>
      <c r="B4" s="11">
        <v>12</v>
      </c>
      <c r="C4" s="15">
        <f t="shared" si="0"/>
        <v>0.4</v>
      </c>
      <c r="D4" s="71">
        <v>2</v>
      </c>
      <c r="E4" s="11">
        <f>'N2010 - Paper 02'!H6</f>
        <v>16</v>
      </c>
      <c r="F4" s="15">
        <f t="shared" ref="F4:F17" si="1">E4/50</f>
        <v>0.32</v>
      </c>
      <c r="G4" s="71">
        <v>3</v>
      </c>
      <c r="H4" s="11"/>
      <c r="I4" s="15"/>
      <c r="J4" s="71"/>
      <c r="K4" s="15">
        <f t="shared" ref="K4:K17" si="2">AVERAGE(C4,F4,I4)</f>
        <v>0.36</v>
      </c>
      <c r="L4" s="3">
        <f t="shared" ref="L4:L17" si="3">AVERAGE(D4,G4,J4)</f>
        <v>2.5</v>
      </c>
      <c r="N4" s="57">
        <v>2</v>
      </c>
      <c r="O4" s="53">
        <v>8</v>
      </c>
      <c r="P4" s="53">
        <v>8</v>
      </c>
      <c r="Q4" s="53">
        <v>8</v>
      </c>
      <c r="R4" s="57">
        <f t="shared" ref="R4:R9" si="4">AVERAGE(O4:Q4)</f>
        <v>8</v>
      </c>
      <c r="S4" s="57">
        <v>2</v>
      </c>
      <c r="T4" s="53">
        <v>11</v>
      </c>
      <c r="U4" s="53">
        <v>11</v>
      </c>
      <c r="V4" s="53">
        <v>8</v>
      </c>
      <c r="W4" s="57">
        <f t="shared" ref="W4:W9" si="5">AVERAGE(T4:V4)</f>
        <v>10</v>
      </c>
    </row>
    <row r="5" spans="1:23" x14ac:dyDescent="0.2">
      <c r="A5" s="61" t="s">
        <v>49</v>
      </c>
      <c r="B5" s="11">
        <v>12</v>
      </c>
      <c r="C5" s="15">
        <f t="shared" si="0"/>
        <v>0.4</v>
      </c>
      <c r="D5" s="71">
        <v>2</v>
      </c>
      <c r="E5" s="11">
        <f>'N2010 - Paper 02'!H7</f>
        <v>24</v>
      </c>
      <c r="F5" s="15">
        <f t="shared" si="1"/>
        <v>0.48</v>
      </c>
      <c r="G5" s="71">
        <v>4</v>
      </c>
      <c r="H5" s="11"/>
      <c r="I5" s="15"/>
      <c r="J5" s="71"/>
      <c r="K5" s="15">
        <f t="shared" si="2"/>
        <v>0.44</v>
      </c>
      <c r="L5" s="3">
        <f t="shared" si="3"/>
        <v>3</v>
      </c>
      <c r="N5" s="57">
        <v>3</v>
      </c>
      <c r="O5" s="54">
        <v>12</v>
      </c>
      <c r="P5" s="54">
        <v>13</v>
      </c>
      <c r="Q5" s="54">
        <v>13</v>
      </c>
      <c r="R5" s="57">
        <f t="shared" si="4"/>
        <v>12.666666666666666</v>
      </c>
      <c r="S5" s="57">
        <v>3</v>
      </c>
      <c r="T5" s="54">
        <v>17</v>
      </c>
      <c r="U5" s="54">
        <v>17</v>
      </c>
      <c r="V5" s="54">
        <v>16</v>
      </c>
      <c r="W5" s="57">
        <f t="shared" si="5"/>
        <v>16.666666666666668</v>
      </c>
    </row>
    <row r="6" spans="1:23" x14ac:dyDescent="0.2">
      <c r="A6" s="61" t="s">
        <v>50</v>
      </c>
      <c r="B6" s="11">
        <v>10</v>
      </c>
      <c r="C6" s="15">
        <f t="shared" si="0"/>
        <v>0.33333333333333331</v>
      </c>
      <c r="D6" s="71">
        <v>2</v>
      </c>
      <c r="E6" s="11">
        <f>'N2010 - Paper 02'!H8</f>
        <v>12</v>
      </c>
      <c r="F6" s="15">
        <f t="shared" si="1"/>
        <v>0.24</v>
      </c>
      <c r="G6" s="71">
        <v>2</v>
      </c>
      <c r="H6" s="11"/>
      <c r="I6" s="15"/>
      <c r="J6" s="71"/>
      <c r="K6" s="15">
        <f t="shared" si="2"/>
        <v>0.28666666666666663</v>
      </c>
      <c r="L6" s="3">
        <f t="shared" si="3"/>
        <v>2</v>
      </c>
      <c r="N6" s="57">
        <v>4</v>
      </c>
      <c r="O6" s="53">
        <v>17</v>
      </c>
      <c r="P6" s="53">
        <v>19</v>
      </c>
      <c r="Q6" s="53">
        <v>18</v>
      </c>
      <c r="R6" s="57">
        <f t="shared" si="4"/>
        <v>18</v>
      </c>
      <c r="S6" s="57">
        <v>4</v>
      </c>
      <c r="T6" s="53">
        <v>23</v>
      </c>
      <c r="U6" s="53">
        <v>23</v>
      </c>
      <c r="V6" s="53">
        <v>22</v>
      </c>
      <c r="W6" s="57">
        <f t="shared" si="5"/>
        <v>22.666666666666668</v>
      </c>
    </row>
    <row r="7" spans="1:23" x14ac:dyDescent="0.2">
      <c r="A7" s="61" t="s">
        <v>51</v>
      </c>
      <c r="B7" s="11">
        <v>17</v>
      </c>
      <c r="C7" s="15">
        <f t="shared" si="0"/>
        <v>0.56666666666666665</v>
      </c>
      <c r="D7" s="71">
        <v>3</v>
      </c>
      <c r="E7" s="11">
        <f>'N2010 - Paper 02'!H9</f>
        <v>6</v>
      </c>
      <c r="F7" s="15">
        <f t="shared" si="1"/>
        <v>0.12</v>
      </c>
      <c r="G7" s="71">
        <v>1</v>
      </c>
      <c r="H7" s="11"/>
      <c r="I7" s="15"/>
      <c r="J7" s="71"/>
      <c r="K7" s="15">
        <f t="shared" si="2"/>
        <v>0.34333333333333332</v>
      </c>
      <c r="L7" s="3">
        <f t="shared" si="3"/>
        <v>2</v>
      </c>
      <c r="N7" s="57">
        <v>5</v>
      </c>
      <c r="O7" s="55">
        <v>20</v>
      </c>
      <c r="P7" s="55">
        <v>22</v>
      </c>
      <c r="Q7" s="55">
        <v>21</v>
      </c>
      <c r="R7" s="57">
        <f t="shared" si="4"/>
        <v>21</v>
      </c>
      <c r="S7" s="57">
        <v>5</v>
      </c>
      <c r="T7" s="55">
        <v>27</v>
      </c>
      <c r="U7" s="55">
        <v>27</v>
      </c>
      <c r="V7" s="55">
        <v>25</v>
      </c>
      <c r="W7" s="57">
        <f t="shared" si="5"/>
        <v>26.333333333333332</v>
      </c>
    </row>
    <row r="8" spans="1:23" x14ac:dyDescent="0.2">
      <c r="A8" s="61" t="s">
        <v>52</v>
      </c>
      <c r="B8" s="11">
        <v>21</v>
      </c>
      <c r="C8" s="15">
        <f t="shared" si="0"/>
        <v>0.7</v>
      </c>
      <c r="D8" s="71">
        <v>5</v>
      </c>
      <c r="E8" s="11">
        <f>'N2010 - Paper 02'!H10</f>
        <v>22</v>
      </c>
      <c r="F8" s="15">
        <f t="shared" si="1"/>
        <v>0.44</v>
      </c>
      <c r="G8" s="71">
        <v>4</v>
      </c>
      <c r="H8" s="11"/>
      <c r="I8" s="15"/>
      <c r="J8" s="71"/>
      <c r="K8" s="15">
        <f t="shared" si="2"/>
        <v>0.56999999999999995</v>
      </c>
      <c r="L8" s="3">
        <f t="shared" si="3"/>
        <v>4.5</v>
      </c>
      <c r="N8" s="57">
        <v>6</v>
      </c>
      <c r="O8" s="53">
        <v>23</v>
      </c>
      <c r="P8" s="53">
        <v>24</v>
      </c>
      <c r="Q8" s="53">
        <v>23</v>
      </c>
      <c r="R8" s="57">
        <f t="shared" si="4"/>
        <v>23.333333333333332</v>
      </c>
      <c r="S8" s="57">
        <v>6</v>
      </c>
      <c r="T8" s="53">
        <v>30</v>
      </c>
      <c r="U8" s="53">
        <v>30</v>
      </c>
      <c r="V8" s="53">
        <v>29</v>
      </c>
      <c r="W8" s="57">
        <f t="shared" si="5"/>
        <v>29.666666666666668</v>
      </c>
    </row>
    <row r="9" spans="1:23" x14ac:dyDescent="0.2">
      <c r="A9" s="61" t="s">
        <v>53</v>
      </c>
      <c r="B9" s="11">
        <v>15</v>
      </c>
      <c r="C9" s="15">
        <f t="shared" si="0"/>
        <v>0.5</v>
      </c>
      <c r="D9" s="71">
        <v>3</v>
      </c>
      <c r="E9" s="11">
        <f>'N2010 - Paper 02'!H11</f>
        <v>22</v>
      </c>
      <c r="F9" s="15">
        <f t="shared" si="1"/>
        <v>0.44</v>
      </c>
      <c r="G9" s="71">
        <v>4</v>
      </c>
      <c r="H9" s="11"/>
      <c r="I9" s="15"/>
      <c r="J9" s="71"/>
      <c r="K9" s="15">
        <f t="shared" si="2"/>
        <v>0.47</v>
      </c>
      <c r="L9" s="3">
        <f t="shared" si="3"/>
        <v>3.5</v>
      </c>
      <c r="N9" s="57">
        <v>7</v>
      </c>
      <c r="O9" s="56">
        <v>25</v>
      </c>
      <c r="P9" s="56">
        <v>27</v>
      </c>
      <c r="Q9" s="56">
        <v>26</v>
      </c>
      <c r="R9" s="57">
        <f t="shared" si="4"/>
        <v>26</v>
      </c>
      <c r="S9" s="57">
        <v>7</v>
      </c>
      <c r="T9" s="56">
        <v>34</v>
      </c>
      <c r="U9" s="56">
        <v>33</v>
      </c>
      <c r="V9" s="56">
        <v>32</v>
      </c>
      <c r="W9" s="57">
        <f t="shared" si="5"/>
        <v>33</v>
      </c>
    </row>
    <row r="10" spans="1:23" x14ac:dyDescent="0.2">
      <c r="A10" s="61" t="s">
        <v>54</v>
      </c>
      <c r="B10" s="11">
        <v>14</v>
      </c>
      <c r="C10" s="15">
        <f t="shared" si="0"/>
        <v>0.46666666666666667</v>
      </c>
      <c r="D10" s="71">
        <v>3</v>
      </c>
      <c r="E10" s="11">
        <f>'N2010 - Paper 02'!H12</f>
        <v>12</v>
      </c>
      <c r="F10" s="15">
        <f t="shared" si="1"/>
        <v>0.24</v>
      </c>
      <c r="G10" s="71">
        <v>2</v>
      </c>
      <c r="H10" s="11"/>
      <c r="I10" s="15"/>
      <c r="J10" s="71"/>
      <c r="K10" s="15">
        <f t="shared" si="2"/>
        <v>0.35333333333333333</v>
      </c>
      <c r="L10" s="3">
        <f t="shared" si="3"/>
        <v>2.5</v>
      </c>
      <c r="N10" s="62" t="s">
        <v>2</v>
      </c>
      <c r="O10" s="58" t="s">
        <v>34</v>
      </c>
      <c r="P10" s="59"/>
      <c r="Q10" s="59"/>
      <c r="R10" s="59"/>
      <c r="S10" s="117" t="s">
        <v>3</v>
      </c>
      <c r="T10" s="58" t="s">
        <v>34</v>
      </c>
      <c r="U10" s="59"/>
      <c r="V10" s="59"/>
      <c r="W10" s="59"/>
    </row>
    <row r="11" spans="1:23" x14ac:dyDescent="0.2">
      <c r="A11" s="61" t="s">
        <v>55</v>
      </c>
      <c r="B11" s="11">
        <v>12</v>
      </c>
      <c r="C11" s="15">
        <f t="shared" si="0"/>
        <v>0.4</v>
      </c>
      <c r="D11" s="71">
        <v>2</v>
      </c>
      <c r="E11" s="11">
        <f>'N2010 - Paper 02'!H13</f>
        <v>13</v>
      </c>
      <c r="F11" s="15">
        <f t="shared" si="1"/>
        <v>0.26</v>
      </c>
      <c r="G11" s="71">
        <v>2</v>
      </c>
      <c r="H11" s="11"/>
      <c r="I11" s="15"/>
      <c r="J11" s="71"/>
      <c r="K11" s="15">
        <f t="shared" si="2"/>
        <v>0.33</v>
      </c>
      <c r="L11" s="3">
        <f t="shared" si="3"/>
        <v>2</v>
      </c>
      <c r="N11" s="3" t="s">
        <v>39</v>
      </c>
      <c r="O11" s="60" t="s">
        <v>36</v>
      </c>
      <c r="P11" s="61" t="s">
        <v>37</v>
      </c>
      <c r="Q11" s="61" t="s">
        <v>37</v>
      </c>
      <c r="R11" s="61" t="s">
        <v>38</v>
      </c>
      <c r="S11" s="57" t="s">
        <v>39</v>
      </c>
      <c r="T11" s="60" t="s">
        <v>36</v>
      </c>
      <c r="U11" s="61" t="s">
        <v>37</v>
      </c>
      <c r="V11" s="61" t="s">
        <v>37</v>
      </c>
      <c r="W11" s="61" t="s">
        <v>38</v>
      </c>
    </row>
    <row r="12" spans="1:23" x14ac:dyDescent="0.2">
      <c r="A12" s="61" t="s">
        <v>56</v>
      </c>
      <c r="B12" s="11">
        <v>11</v>
      </c>
      <c r="C12" s="15">
        <f t="shared" si="0"/>
        <v>0.36666666666666664</v>
      </c>
      <c r="D12" s="71">
        <v>2</v>
      </c>
      <c r="E12" s="11">
        <f>'N2010 - Paper 02'!H14</f>
        <v>19</v>
      </c>
      <c r="F12" s="15">
        <f t="shared" si="1"/>
        <v>0.38</v>
      </c>
      <c r="G12" s="71">
        <v>3</v>
      </c>
      <c r="H12" s="11"/>
      <c r="I12" s="15"/>
      <c r="J12" s="71"/>
      <c r="K12" s="15">
        <f t="shared" si="2"/>
        <v>0.37333333333333329</v>
      </c>
      <c r="L12" s="3">
        <f t="shared" si="3"/>
        <v>2.5</v>
      </c>
      <c r="N12" s="57">
        <v>1</v>
      </c>
      <c r="O12" s="52">
        <v>0</v>
      </c>
      <c r="P12" s="52">
        <v>0</v>
      </c>
      <c r="Q12" s="52">
        <v>0</v>
      </c>
      <c r="R12" s="57">
        <f t="shared" ref="R12:R18" si="6">AVERAGE(O12:Q12)</f>
        <v>0</v>
      </c>
      <c r="S12" s="57">
        <v>1</v>
      </c>
      <c r="T12" s="52">
        <v>0</v>
      </c>
      <c r="U12" s="52">
        <v>0</v>
      </c>
      <c r="V12" s="52">
        <v>0</v>
      </c>
      <c r="W12" s="57">
        <f>AVERAGE(T12:V12)</f>
        <v>0</v>
      </c>
    </row>
    <row r="13" spans="1:23" x14ac:dyDescent="0.2">
      <c r="A13" s="61" t="s">
        <v>57</v>
      </c>
      <c r="B13" s="11">
        <v>9</v>
      </c>
      <c r="C13" s="15">
        <f t="shared" si="0"/>
        <v>0.3</v>
      </c>
      <c r="D13" s="71">
        <v>2</v>
      </c>
      <c r="E13" s="11">
        <f>'N2010 - Paper 02'!H15</f>
        <v>9</v>
      </c>
      <c r="F13" s="15">
        <f t="shared" si="1"/>
        <v>0.18</v>
      </c>
      <c r="G13" s="71">
        <v>2</v>
      </c>
      <c r="H13" s="11"/>
      <c r="I13" s="15"/>
      <c r="J13" s="71"/>
      <c r="K13" s="15">
        <f t="shared" si="2"/>
        <v>0.24</v>
      </c>
      <c r="L13" s="3">
        <f t="shared" si="3"/>
        <v>2</v>
      </c>
      <c r="N13" s="57">
        <v>2</v>
      </c>
      <c r="O13" s="53">
        <v>7</v>
      </c>
      <c r="P13" s="53">
        <v>8</v>
      </c>
      <c r="Q13" s="53">
        <v>8</v>
      </c>
      <c r="R13" s="57">
        <f t="shared" si="6"/>
        <v>7.666666666666667</v>
      </c>
      <c r="S13" s="57">
        <v>2</v>
      </c>
      <c r="T13" s="53">
        <v>14</v>
      </c>
      <c r="U13" s="53">
        <v>15</v>
      </c>
      <c r="V13" s="53">
        <v>13</v>
      </c>
      <c r="W13" s="57">
        <f t="shared" ref="W13:W18" si="7">AVERAGE(T13:V13)</f>
        <v>14</v>
      </c>
    </row>
    <row r="14" spans="1:23" x14ac:dyDescent="0.2">
      <c r="A14" s="61" t="s">
        <v>58</v>
      </c>
      <c r="B14" s="11">
        <v>9</v>
      </c>
      <c r="C14" s="15">
        <f t="shared" si="0"/>
        <v>0.3</v>
      </c>
      <c r="D14" s="71">
        <v>2</v>
      </c>
      <c r="E14" s="11">
        <f>'N2010 - Paper 02'!H16</f>
        <v>4</v>
      </c>
      <c r="F14" s="15">
        <f t="shared" si="1"/>
        <v>0.08</v>
      </c>
      <c r="G14" s="71">
        <v>1</v>
      </c>
      <c r="H14" s="11"/>
      <c r="I14" s="15"/>
      <c r="J14" s="71"/>
      <c r="K14" s="15">
        <f t="shared" si="2"/>
        <v>0.19</v>
      </c>
      <c r="L14" s="3">
        <f t="shared" si="3"/>
        <v>1.5</v>
      </c>
      <c r="N14" s="57">
        <v>3</v>
      </c>
      <c r="O14" s="54">
        <v>13</v>
      </c>
      <c r="P14" s="54">
        <v>15</v>
      </c>
      <c r="Q14" s="54">
        <v>15</v>
      </c>
      <c r="R14" s="57">
        <f t="shared" si="6"/>
        <v>14.333333333333334</v>
      </c>
      <c r="S14" s="57">
        <v>3</v>
      </c>
      <c r="T14" s="54">
        <v>27</v>
      </c>
      <c r="U14" s="54">
        <v>29</v>
      </c>
      <c r="V14" s="54">
        <v>26</v>
      </c>
      <c r="W14" s="57">
        <f t="shared" si="7"/>
        <v>27.333333333333332</v>
      </c>
    </row>
    <row r="15" spans="1:23" x14ac:dyDescent="0.2">
      <c r="A15" s="61" t="s">
        <v>59</v>
      </c>
      <c r="B15" s="11">
        <v>5</v>
      </c>
      <c r="C15" s="15">
        <f t="shared" si="0"/>
        <v>0.16666666666666666</v>
      </c>
      <c r="D15" s="71">
        <v>1</v>
      </c>
      <c r="E15" s="11">
        <f>'N2010 - Paper 02'!H17</f>
        <v>10</v>
      </c>
      <c r="F15" s="15">
        <f t="shared" si="1"/>
        <v>0.2</v>
      </c>
      <c r="G15" s="71">
        <v>2</v>
      </c>
      <c r="H15" s="11"/>
      <c r="I15" s="15"/>
      <c r="J15" s="71"/>
      <c r="K15" s="15">
        <f t="shared" si="2"/>
        <v>0.18333333333333335</v>
      </c>
      <c r="L15" s="3">
        <f t="shared" si="3"/>
        <v>1.5</v>
      </c>
      <c r="N15" s="57">
        <v>4</v>
      </c>
      <c r="O15" s="53">
        <v>18</v>
      </c>
      <c r="P15" s="53">
        <v>22</v>
      </c>
      <c r="Q15" s="53">
        <v>20</v>
      </c>
      <c r="R15" s="57">
        <f t="shared" si="6"/>
        <v>20</v>
      </c>
      <c r="S15" s="57">
        <v>4</v>
      </c>
      <c r="T15" s="53">
        <v>37</v>
      </c>
      <c r="U15" s="53">
        <v>42</v>
      </c>
      <c r="V15" s="53">
        <v>36</v>
      </c>
      <c r="W15" s="57">
        <f t="shared" si="7"/>
        <v>38.333333333333336</v>
      </c>
    </row>
    <row r="16" spans="1:23" x14ac:dyDescent="0.2">
      <c r="A16" s="44" t="s">
        <v>26</v>
      </c>
      <c r="B16" s="10">
        <v>12</v>
      </c>
      <c r="C16" s="70">
        <f t="shared" si="0"/>
        <v>0.4</v>
      </c>
      <c r="D16" s="10">
        <v>2</v>
      </c>
      <c r="E16" s="112">
        <f>'N2010 - Paper 02'!H18</f>
        <v>14.692307692307692</v>
      </c>
      <c r="F16" s="70">
        <f t="shared" si="1"/>
        <v>0.29384615384615381</v>
      </c>
      <c r="G16" s="10">
        <v>3</v>
      </c>
      <c r="H16" s="10"/>
      <c r="I16" s="70"/>
      <c r="J16" s="10"/>
      <c r="K16" s="72">
        <f t="shared" si="2"/>
        <v>0.34692307692307689</v>
      </c>
      <c r="L16" s="3">
        <f t="shared" si="3"/>
        <v>2.5</v>
      </c>
      <c r="N16" s="57">
        <v>5</v>
      </c>
      <c r="O16" s="55">
        <v>24</v>
      </c>
      <c r="P16" s="55">
        <v>28</v>
      </c>
      <c r="Q16" s="55">
        <v>26</v>
      </c>
      <c r="R16" s="57">
        <f t="shared" si="6"/>
        <v>26</v>
      </c>
      <c r="S16" s="57">
        <v>5</v>
      </c>
      <c r="T16" s="55">
        <v>48</v>
      </c>
      <c r="U16" s="55">
        <v>52</v>
      </c>
      <c r="V16" s="55">
        <v>46</v>
      </c>
      <c r="W16" s="57">
        <f t="shared" si="7"/>
        <v>48.666666666666664</v>
      </c>
    </row>
    <row r="17" spans="1:23" x14ac:dyDescent="0.2">
      <c r="A17" s="44" t="s">
        <v>66</v>
      </c>
      <c r="B17" s="11">
        <v>26</v>
      </c>
      <c r="C17" s="15">
        <f t="shared" si="0"/>
        <v>0.8666666666666667</v>
      </c>
      <c r="D17" s="71">
        <v>7</v>
      </c>
      <c r="E17" s="11">
        <f>'N2010 - Paper 02'!H19</f>
        <v>47</v>
      </c>
      <c r="F17" s="15">
        <f t="shared" si="1"/>
        <v>0.94</v>
      </c>
      <c r="G17" s="71">
        <v>7</v>
      </c>
      <c r="H17" s="11"/>
      <c r="I17" s="15"/>
      <c r="J17" s="71"/>
      <c r="K17" s="15">
        <f t="shared" si="2"/>
        <v>0.90333333333333332</v>
      </c>
      <c r="L17" s="3">
        <f t="shared" si="3"/>
        <v>7</v>
      </c>
      <c r="N17" s="57">
        <v>6</v>
      </c>
      <c r="O17" s="53">
        <v>30</v>
      </c>
      <c r="P17" s="53">
        <v>33</v>
      </c>
      <c r="Q17" s="53">
        <v>31</v>
      </c>
      <c r="R17" s="57">
        <f t="shared" si="6"/>
        <v>31.333333333333332</v>
      </c>
      <c r="S17" s="57">
        <v>6</v>
      </c>
      <c r="T17" s="53">
        <v>59</v>
      </c>
      <c r="U17" s="53">
        <v>61</v>
      </c>
      <c r="V17" s="53">
        <v>56</v>
      </c>
      <c r="W17" s="57">
        <f t="shared" si="7"/>
        <v>58.666666666666664</v>
      </c>
    </row>
    <row r="18" spans="1:23" x14ac:dyDescent="0.2">
      <c r="D18" s="9"/>
      <c r="E18" s="9"/>
      <c r="F18" s="9"/>
      <c r="G18" s="9"/>
      <c r="H18" s="9"/>
      <c r="I18" s="9"/>
      <c r="J18" s="9"/>
      <c r="K18" s="9"/>
      <c r="L18" s="9"/>
      <c r="N18" s="57">
        <v>7</v>
      </c>
      <c r="O18" s="56">
        <v>36</v>
      </c>
      <c r="P18" s="56">
        <v>39</v>
      </c>
      <c r="Q18" s="56">
        <v>37</v>
      </c>
      <c r="R18" s="57">
        <f t="shared" si="6"/>
        <v>37.333333333333336</v>
      </c>
      <c r="S18" s="57">
        <v>7</v>
      </c>
      <c r="T18" s="56">
        <v>70</v>
      </c>
      <c r="U18" s="56">
        <v>71</v>
      </c>
      <c r="V18" s="56">
        <v>66</v>
      </c>
      <c r="W18" s="57">
        <f t="shared" si="7"/>
        <v>69</v>
      </c>
    </row>
    <row r="19" spans="1:23" ht="13.5" customHeight="1" x14ac:dyDescent="0.25">
      <c r="A19" s="50" t="s">
        <v>1</v>
      </c>
      <c r="B19" s="113" t="s">
        <v>67</v>
      </c>
      <c r="C19" s="114"/>
      <c r="D19" s="114"/>
      <c r="E19" s="113" t="s">
        <v>68</v>
      </c>
      <c r="F19" s="114"/>
      <c r="G19" s="114"/>
      <c r="H19" s="113" t="s">
        <v>69</v>
      </c>
      <c r="I19" s="114"/>
      <c r="J19" s="114"/>
      <c r="K19" s="113" t="s">
        <v>70</v>
      </c>
      <c r="L19" s="114"/>
      <c r="N19" s="62" t="s">
        <v>2</v>
      </c>
      <c r="O19" s="58" t="s">
        <v>35</v>
      </c>
      <c r="P19" s="59"/>
      <c r="Q19" s="59"/>
      <c r="R19" s="59"/>
      <c r="S19" s="117" t="s">
        <v>3</v>
      </c>
      <c r="T19" s="58" t="s">
        <v>35</v>
      </c>
      <c r="U19" s="59"/>
      <c r="V19" s="59"/>
      <c r="W19" s="59"/>
    </row>
    <row r="20" spans="1:23" x14ac:dyDescent="0.2">
      <c r="A20" s="116" t="s">
        <v>3</v>
      </c>
      <c r="B20" s="3">
        <v>40</v>
      </c>
      <c r="C20" s="51" t="s">
        <v>21</v>
      </c>
      <c r="D20" s="3" t="s">
        <v>8</v>
      </c>
      <c r="E20" s="3">
        <v>90</v>
      </c>
      <c r="F20" s="3" t="s">
        <v>21</v>
      </c>
      <c r="G20" s="3" t="s">
        <v>8</v>
      </c>
      <c r="H20" s="3"/>
      <c r="I20" s="3" t="s">
        <v>21</v>
      </c>
      <c r="J20" s="3" t="s">
        <v>8</v>
      </c>
      <c r="K20" s="3" t="s">
        <v>21</v>
      </c>
      <c r="L20" s="3" t="s">
        <v>8</v>
      </c>
      <c r="N20" s="3" t="s">
        <v>39</v>
      </c>
      <c r="O20" s="60" t="s">
        <v>36</v>
      </c>
      <c r="P20" s="61" t="s">
        <v>37</v>
      </c>
      <c r="Q20" s="61" t="s">
        <v>37</v>
      </c>
      <c r="R20" s="61" t="s">
        <v>38</v>
      </c>
      <c r="S20" s="57" t="s">
        <v>39</v>
      </c>
      <c r="T20" s="60" t="s">
        <v>36</v>
      </c>
      <c r="U20" s="61" t="s">
        <v>37</v>
      </c>
      <c r="V20" s="61" t="s">
        <v>37</v>
      </c>
      <c r="W20" s="61" t="s">
        <v>38</v>
      </c>
    </row>
    <row r="21" spans="1:23" x14ac:dyDescent="0.2">
      <c r="A21" s="61" t="s">
        <v>60</v>
      </c>
      <c r="B21" s="11">
        <v>17</v>
      </c>
      <c r="C21" s="15">
        <f t="shared" ref="C21:C28" si="8">B21/40</f>
        <v>0.42499999999999999</v>
      </c>
      <c r="D21" s="71">
        <v>3</v>
      </c>
      <c r="E21" s="11">
        <f>'N2010 - Paper 02'!I25</f>
        <v>18</v>
      </c>
      <c r="F21" s="15">
        <f>E21/90</f>
        <v>0.2</v>
      </c>
      <c r="G21" s="71">
        <v>2</v>
      </c>
      <c r="H21" s="11"/>
      <c r="I21" s="15"/>
      <c r="J21" s="71"/>
      <c r="K21" s="15">
        <f>AVERAGE(C21,F21,I21)</f>
        <v>0.3125</v>
      </c>
      <c r="L21" s="3">
        <f>AVERAGE(D21,G21,J21)</f>
        <v>2.5</v>
      </c>
      <c r="N21" s="57">
        <v>1</v>
      </c>
      <c r="O21" s="52">
        <v>0</v>
      </c>
      <c r="P21" s="52">
        <v>0</v>
      </c>
      <c r="Q21" s="52">
        <v>0</v>
      </c>
      <c r="R21" s="57">
        <f>AVERAGE(O21:Q21)</f>
        <v>0</v>
      </c>
      <c r="S21" s="57">
        <v>1</v>
      </c>
      <c r="T21" s="52">
        <v>0</v>
      </c>
      <c r="U21" s="52">
        <v>0</v>
      </c>
      <c r="V21" s="52">
        <v>0</v>
      </c>
      <c r="W21" s="57">
        <f>AVERAGE(T21:V21)</f>
        <v>0</v>
      </c>
    </row>
    <row r="22" spans="1:23" x14ac:dyDescent="0.2">
      <c r="A22" s="61" t="s">
        <v>61</v>
      </c>
      <c r="B22" s="11">
        <v>17</v>
      </c>
      <c r="C22" s="15">
        <f t="shared" si="8"/>
        <v>0.42499999999999999</v>
      </c>
      <c r="D22" s="71">
        <v>3</v>
      </c>
      <c r="E22" s="11">
        <f>'N2010 - Paper 02'!I26</f>
        <v>49</v>
      </c>
      <c r="F22" s="15">
        <f t="shared" ref="F22:F28" si="9">E22/90</f>
        <v>0.5444444444444444</v>
      </c>
      <c r="G22" s="71">
        <v>5</v>
      </c>
      <c r="H22" s="11"/>
      <c r="I22" s="15"/>
      <c r="J22" s="71"/>
      <c r="K22" s="15">
        <f t="shared" ref="K22:K28" si="10">AVERAGE(C22,F22,I22)</f>
        <v>0.48472222222222217</v>
      </c>
      <c r="L22" s="3">
        <f t="shared" ref="L22:L28" si="11">AVERAGE(D22,G22,J22)</f>
        <v>4</v>
      </c>
      <c r="N22" s="57">
        <v>2</v>
      </c>
      <c r="O22" s="53">
        <v>6</v>
      </c>
      <c r="P22" s="53">
        <v>8</v>
      </c>
      <c r="Q22" s="53">
        <v>7</v>
      </c>
      <c r="R22" s="57">
        <f t="shared" ref="R22:R27" si="12">AVERAGE(O22:Q22)</f>
        <v>7</v>
      </c>
      <c r="S22" s="57">
        <v>2</v>
      </c>
      <c r="T22" s="53">
        <v>7</v>
      </c>
      <c r="U22" s="53">
        <v>10</v>
      </c>
      <c r="V22" s="53">
        <v>8</v>
      </c>
      <c r="W22" s="57">
        <f t="shared" ref="W22:W27" si="13">AVERAGE(T22:V22)</f>
        <v>8.3333333333333339</v>
      </c>
    </row>
    <row r="23" spans="1:23" x14ac:dyDescent="0.2">
      <c r="A23" s="61" t="s">
        <v>62</v>
      </c>
      <c r="B23" s="11">
        <v>24</v>
      </c>
      <c r="C23" s="15">
        <f t="shared" si="8"/>
        <v>0.6</v>
      </c>
      <c r="D23" s="71">
        <v>4</v>
      </c>
      <c r="E23" s="11">
        <f>'N2010 - Paper 02'!I27</f>
        <v>45</v>
      </c>
      <c r="F23" s="15">
        <f t="shared" si="9"/>
        <v>0.5</v>
      </c>
      <c r="G23" s="71">
        <v>4</v>
      </c>
      <c r="H23" s="11"/>
      <c r="I23" s="15"/>
      <c r="J23" s="71"/>
      <c r="K23" s="15">
        <f t="shared" si="10"/>
        <v>0.55000000000000004</v>
      </c>
      <c r="L23" s="3">
        <f t="shared" si="11"/>
        <v>4</v>
      </c>
      <c r="N23" s="57">
        <v>3</v>
      </c>
      <c r="O23" s="54">
        <v>11</v>
      </c>
      <c r="P23" s="54">
        <v>15</v>
      </c>
      <c r="Q23" s="54">
        <v>13</v>
      </c>
      <c r="R23" s="57">
        <f t="shared" si="12"/>
        <v>13</v>
      </c>
      <c r="S23" s="57">
        <v>3</v>
      </c>
      <c r="T23" s="54">
        <v>14</v>
      </c>
      <c r="U23" s="54">
        <v>20</v>
      </c>
      <c r="V23" s="54">
        <v>15</v>
      </c>
      <c r="W23" s="57">
        <f t="shared" si="13"/>
        <v>16.333333333333332</v>
      </c>
    </row>
    <row r="24" spans="1:23" x14ac:dyDescent="0.2">
      <c r="A24" s="61" t="s">
        <v>63</v>
      </c>
      <c r="B24" s="11">
        <v>27</v>
      </c>
      <c r="C24" s="15">
        <f t="shared" si="8"/>
        <v>0.67500000000000004</v>
      </c>
      <c r="D24" s="71">
        <v>5</v>
      </c>
      <c r="E24" s="11">
        <f>'N2010 - Paper 02'!I28</f>
        <v>54</v>
      </c>
      <c r="F24" s="15">
        <f t="shared" si="9"/>
        <v>0.6</v>
      </c>
      <c r="G24" s="71">
        <v>5</v>
      </c>
      <c r="H24" s="11"/>
      <c r="I24" s="15"/>
      <c r="J24" s="71"/>
      <c r="K24" s="15">
        <f t="shared" si="10"/>
        <v>0.63749999999999996</v>
      </c>
      <c r="L24" s="3">
        <f t="shared" si="11"/>
        <v>5</v>
      </c>
      <c r="N24" s="57">
        <v>4</v>
      </c>
      <c r="O24" s="53">
        <v>16</v>
      </c>
      <c r="P24" s="53">
        <v>19</v>
      </c>
      <c r="Q24" s="53">
        <v>18</v>
      </c>
      <c r="R24" s="57">
        <f t="shared" si="12"/>
        <v>17.666666666666668</v>
      </c>
      <c r="S24" s="57">
        <v>4</v>
      </c>
      <c r="T24" s="53">
        <v>19</v>
      </c>
      <c r="U24" s="53">
        <v>24</v>
      </c>
      <c r="V24" s="53">
        <v>20</v>
      </c>
      <c r="W24" s="57">
        <f t="shared" si="13"/>
        <v>21</v>
      </c>
    </row>
    <row r="25" spans="1:23" x14ac:dyDescent="0.2">
      <c r="A25" s="61" t="s">
        <v>64</v>
      </c>
      <c r="B25" s="11">
        <v>17</v>
      </c>
      <c r="C25" s="15">
        <f t="shared" si="8"/>
        <v>0.42499999999999999</v>
      </c>
      <c r="D25" s="71">
        <v>3</v>
      </c>
      <c r="E25" s="11">
        <f>'N2010 - Paper 02'!I29</f>
        <v>29</v>
      </c>
      <c r="F25" s="15">
        <f t="shared" si="9"/>
        <v>0.32222222222222224</v>
      </c>
      <c r="G25" s="71">
        <v>3</v>
      </c>
      <c r="H25" s="11"/>
      <c r="I25" s="15"/>
      <c r="J25" s="71"/>
      <c r="K25" s="15">
        <f t="shared" si="10"/>
        <v>0.37361111111111112</v>
      </c>
      <c r="L25" s="3">
        <f t="shared" si="11"/>
        <v>3</v>
      </c>
      <c r="N25" s="57">
        <v>5</v>
      </c>
      <c r="O25" s="55">
        <v>20</v>
      </c>
      <c r="P25" s="55">
        <v>23</v>
      </c>
      <c r="Q25" s="55">
        <v>21</v>
      </c>
      <c r="R25" s="57">
        <f t="shared" si="12"/>
        <v>21.333333333333332</v>
      </c>
      <c r="S25" s="57">
        <v>5</v>
      </c>
      <c r="T25" s="55">
        <v>24</v>
      </c>
      <c r="U25" s="55">
        <v>29</v>
      </c>
      <c r="V25" s="55">
        <v>26</v>
      </c>
      <c r="W25" s="57">
        <f t="shared" si="13"/>
        <v>26.333333333333332</v>
      </c>
    </row>
    <row r="26" spans="1:23" x14ac:dyDescent="0.2">
      <c r="A26" s="61" t="s">
        <v>65</v>
      </c>
      <c r="B26" s="11">
        <v>13</v>
      </c>
      <c r="C26" s="15">
        <f t="shared" si="8"/>
        <v>0.32500000000000001</v>
      </c>
      <c r="D26" s="71">
        <v>2</v>
      </c>
      <c r="E26" s="11">
        <f>'N2010 - Paper 02'!I30</f>
        <v>30</v>
      </c>
      <c r="F26" s="15">
        <f t="shared" si="9"/>
        <v>0.33333333333333331</v>
      </c>
      <c r="G26" s="71">
        <v>3</v>
      </c>
      <c r="H26" s="11"/>
      <c r="I26" s="15"/>
      <c r="J26" s="71"/>
      <c r="K26" s="15">
        <f t="shared" si="10"/>
        <v>0.32916666666666666</v>
      </c>
      <c r="L26" s="3">
        <f t="shared" si="11"/>
        <v>2.5</v>
      </c>
      <c r="N26" s="57">
        <v>6</v>
      </c>
      <c r="O26" s="53">
        <v>24</v>
      </c>
      <c r="P26" s="53">
        <v>28</v>
      </c>
      <c r="Q26" s="53">
        <v>25</v>
      </c>
      <c r="R26" s="57">
        <f t="shared" si="12"/>
        <v>25.666666666666668</v>
      </c>
      <c r="S26" s="57">
        <v>6</v>
      </c>
      <c r="T26" s="53">
        <v>30</v>
      </c>
      <c r="U26" s="53">
        <v>35</v>
      </c>
      <c r="V26" s="53">
        <v>31</v>
      </c>
      <c r="W26" s="57">
        <f t="shared" si="13"/>
        <v>32</v>
      </c>
    </row>
    <row r="27" spans="1:23" x14ac:dyDescent="0.2">
      <c r="A27" s="44" t="s">
        <v>26</v>
      </c>
      <c r="B27" s="10">
        <v>19</v>
      </c>
      <c r="C27" s="70">
        <f t="shared" si="8"/>
        <v>0.47499999999999998</v>
      </c>
      <c r="D27" s="3">
        <v>3</v>
      </c>
      <c r="E27" s="112">
        <f>'N2010 - Paper 02'!I31</f>
        <v>37.5</v>
      </c>
      <c r="F27" s="70">
        <f t="shared" si="9"/>
        <v>0.41666666666666669</v>
      </c>
      <c r="G27" s="10">
        <v>4</v>
      </c>
      <c r="H27" s="10"/>
      <c r="I27" s="70"/>
      <c r="J27" s="10"/>
      <c r="K27" s="72">
        <f t="shared" si="10"/>
        <v>0.4458333333333333</v>
      </c>
      <c r="L27" s="3">
        <f t="shared" si="11"/>
        <v>3.5</v>
      </c>
      <c r="N27" s="57">
        <v>7</v>
      </c>
      <c r="O27" s="56">
        <v>28</v>
      </c>
      <c r="P27" s="56">
        <v>32</v>
      </c>
      <c r="Q27" s="56">
        <v>28</v>
      </c>
      <c r="R27" s="57">
        <f t="shared" si="12"/>
        <v>29.333333333333332</v>
      </c>
      <c r="S27" s="57">
        <v>7</v>
      </c>
      <c r="T27" s="56">
        <v>35</v>
      </c>
      <c r="U27" s="56">
        <v>40</v>
      </c>
      <c r="V27" s="56">
        <v>37</v>
      </c>
      <c r="W27" s="57">
        <f t="shared" si="13"/>
        <v>37.333333333333336</v>
      </c>
    </row>
    <row r="28" spans="1:23" x14ac:dyDescent="0.2">
      <c r="A28" s="44" t="s">
        <v>66</v>
      </c>
      <c r="B28" s="11">
        <v>33</v>
      </c>
      <c r="C28" s="15">
        <f t="shared" si="8"/>
        <v>0.82499999999999996</v>
      </c>
      <c r="D28" s="71">
        <v>7</v>
      </c>
      <c r="E28" s="11">
        <f>'N2010 - Paper 02'!I32</f>
        <v>80</v>
      </c>
      <c r="F28" s="15">
        <f t="shared" si="9"/>
        <v>0.88888888888888884</v>
      </c>
      <c r="G28" s="71">
        <v>7</v>
      </c>
      <c r="H28" s="11"/>
      <c r="I28" s="15"/>
      <c r="J28" s="71"/>
      <c r="K28" s="15">
        <f t="shared" si="10"/>
        <v>0.8569444444444444</v>
      </c>
      <c r="L28" s="3">
        <f t="shared" si="11"/>
        <v>7</v>
      </c>
    </row>
  </sheetData>
  <mergeCells count="8">
    <mergeCell ref="B1:D1"/>
    <mergeCell ref="E1:G1"/>
    <mergeCell ref="H1:J1"/>
    <mergeCell ref="K1:L1"/>
    <mergeCell ref="B19:D19"/>
    <mergeCell ref="E19:G19"/>
    <mergeCell ref="H19:J19"/>
    <mergeCell ref="K19:L1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F22" sqref="F22"/>
    </sheetView>
  </sheetViews>
  <sheetFormatPr defaultRowHeight="15" x14ac:dyDescent="0.25"/>
  <cols>
    <col min="3" max="3" width="10" bestFit="1" customWidth="1"/>
  </cols>
  <sheetData>
    <row r="1" spans="1:13" x14ac:dyDescent="0.25">
      <c r="A1" s="62" t="s">
        <v>2</v>
      </c>
      <c r="B1" s="58" t="s">
        <v>33</v>
      </c>
      <c r="C1" s="59"/>
      <c r="D1" s="59"/>
      <c r="E1" s="59"/>
      <c r="F1" s="58" t="s">
        <v>34</v>
      </c>
      <c r="G1" s="59"/>
      <c r="H1" s="59"/>
      <c r="I1" s="59"/>
      <c r="J1" s="58" t="s">
        <v>35</v>
      </c>
      <c r="K1" s="59"/>
      <c r="L1" s="59"/>
      <c r="M1" s="59"/>
    </row>
    <row r="2" spans="1:13" x14ac:dyDescent="0.25">
      <c r="A2" s="3" t="s">
        <v>39</v>
      </c>
      <c r="B2" s="60" t="s">
        <v>36</v>
      </c>
      <c r="C2" s="61" t="s">
        <v>37</v>
      </c>
      <c r="D2" s="61" t="s">
        <v>37</v>
      </c>
      <c r="E2" s="61" t="s">
        <v>38</v>
      </c>
      <c r="F2" s="60" t="s">
        <v>36</v>
      </c>
      <c r="G2" s="61" t="s">
        <v>37</v>
      </c>
      <c r="H2" s="61" t="s">
        <v>37</v>
      </c>
      <c r="I2" s="61" t="s">
        <v>38</v>
      </c>
      <c r="J2" s="60" t="s">
        <v>36</v>
      </c>
      <c r="K2" s="61" t="s">
        <v>37</v>
      </c>
      <c r="L2" s="61" t="s">
        <v>37</v>
      </c>
      <c r="M2" s="61" t="s">
        <v>38</v>
      </c>
    </row>
    <row r="3" spans="1:13" x14ac:dyDescent="0.25">
      <c r="A3" s="57">
        <v>1</v>
      </c>
      <c r="B3" s="52">
        <v>0</v>
      </c>
      <c r="C3" s="52">
        <v>0</v>
      </c>
      <c r="D3" s="52">
        <v>0</v>
      </c>
      <c r="E3" s="57">
        <f>AVERAGE(B3:D3)</f>
        <v>0</v>
      </c>
      <c r="F3" s="52">
        <v>0</v>
      </c>
      <c r="G3" s="52">
        <v>0</v>
      </c>
      <c r="H3" s="52">
        <v>0</v>
      </c>
      <c r="I3" s="57">
        <f>AVERAGE(F3:H3)</f>
        <v>0</v>
      </c>
      <c r="J3" s="52">
        <v>0</v>
      </c>
      <c r="K3" s="52">
        <v>0</v>
      </c>
      <c r="L3" s="52">
        <v>0</v>
      </c>
      <c r="M3" s="57">
        <f>AVERAGE(J3:L3)</f>
        <v>0</v>
      </c>
    </row>
    <row r="4" spans="1:13" x14ac:dyDescent="0.25">
      <c r="A4" s="57">
        <v>2</v>
      </c>
      <c r="B4" s="53">
        <v>8</v>
      </c>
      <c r="C4" s="53">
        <v>8</v>
      </c>
      <c r="D4" s="53">
        <v>8</v>
      </c>
      <c r="E4" s="57">
        <f t="shared" ref="E4:E9" si="0">AVERAGE(B4:D4)</f>
        <v>8</v>
      </c>
      <c r="F4" s="53">
        <v>7</v>
      </c>
      <c r="G4" s="53">
        <v>8</v>
      </c>
      <c r="H4" s="53">
        <v>8</v>
      </c>
      <c r="I4" s="57">
        <f t="shared" ref="I4:I9" si="1">AVERAGE(F4:H4)</f>
        <v>7.666666666666667</v>
      </c>
      <c r="J4" s="53">
        <v>6</v>
      </c>
      <c r="K4" s="53">
        <v>8</v>
      </c>
      <c r="L4" s="53">
        <v>7</v>
      </c>
      <c r="M4" s="57">
        <f t="shared" ref="M4:M9" si="2">AVERAGE(J4:L4)</f>
        <v>7</v>
      </c>
    </row>
    <row r="5" spans="1:13" x14ac:dyDescent="0.25">
      <c r="A5" s="57">
        <v>3</v>
      </c>
      <c r="B5" s="54">
        <v>12</v>
      </c>
      <c r="C5" s="54">
        <v>13</v>
      </c>
      <c r="D5" s="54">
        <v>13</v>
      </c>
      <c r="E5" s="57">
        <f t="shared" si="0"/>
        <v>12.666666666666666</v>
      </c>
      <c r="F5" s="54">
        <v>13</v>
      </c>
      <c r="G5" s="54">
        <v>15</v>
      </c>
      <c r="H5" s="54">
        <v>15</v>
      </c>
      <c r="I5" s="57">
        <f t="shared" si="1"/>
        <v>14.333333333333334</v>
      </c>
      <c r="J5" s="54">
        <v>11</v>
      </c>
      <c r="K5" s="54">
        <v>15</v>
      </c>
      <c r="L5" s="54">
        <v>13</v>
      </c>
      <c r="M5" s="57">
        <f t="shared" si="2"/>
        <v>13</v>
      </c>
    </row>
    <row r="6" spans="1:13" x14ac:dyDescent="0.25">
      <c r="A6" s="57">
        <v>4</v>
      </c>
      <c r="B6" s="53">
        <v>17</v>
      </c>
      <c r="C6" s="53">
        <v>19</v>
      </c>
      <c r="D6" s="53">
        <v>18</v>
      </c>
      <c r="E6" s="57">
        <f t="shared" si="0"/>
        <v>18</v>
      </c>
      <c r="F6" s="53">
        <v>18</v>
      </c>
      <c r="G6" s="53">
        <v>22</v>
      </c>
      <c r="H6" s="53">
        <v>20</v>
      </c>
      <c r="I6" s="57">
        <f t="shared" si="1"/>
        <v>20</v>
      </c>
      <c r="J6" s="53">
        <v>16</v>
      </c>
      <c r="K6" s="53">
        <v>19</v>
      </c>
      <c r="L6" s="53">
        <v>18</v>
      </c>
      <c r="M6" s="57">
        <f t="shared" si="2"/>
        <v>17.666666666666668</v>
      </c>
    </row>
    <row r="7" spans="1:13" x14ac:dyDescent="0.25">
      <c r="A7" s="57">
        <v>5</v>
      </c>
      <c r="B7" s="55">
        <v>20</v>
      </c>
      <c r="C7" s="55">
        <v>22</v>
      </c>
      <c r="D7" s="55">
        <v>21</v>
      </c>
      <c r="E7" s="57">
        <f t="shared" si="0"/>
        <v>21</v>
      </c>
      <c r="F7" s="55">
        <v>24</v>
      </c>
      <c r="G7" s="55">
        <v>28</v>
      </c>
      <c r="H7" s="55">
        <v>26</v>
      </c>
      <c r="I7" s="57">
        <f t="shared" si="1"/>
        <v>26</v>
      </c>
      <c r="J7" s="55">
        <v>20</v>
      </c>
      <c r="K7" s="55">
        <v>23</v>
      </c>
      <c r="L7" s="55">
        <v>21</v>
      </c>
      <c r="M7" s="57">
        <f t="shared" si="2"/>
        <v>21.333333333333332</v>
      </c>
    </row>
    <row r="8" spans="1:13" x14ac:dyDescent="0.25">
      <c r="A8" s="57">
        <v>6</v>
      </c>
      <c r="B8" s="53">
        <v>23</v>
      </c>
      <c r="C8" s="53">
        <v>24</v>
      </c>
      <c r="D8" s="53">
        <v>23</v>
      </c>
      <c r="E8" s="57">
        <f t="shared" si="0"/>
        <v>23.333333333333332</v>
      </c>
      <c r="F8" s="53">
        <v>30</v>
      </c>
      <c r="G8" s="53">
        <v>33</v>
      </c>
      <c r="H8" s="53">
        <v>31</v>
      </c>
      <c r="I8" s="57">
        <f t="shared" si="1"/>
        <v>31.333333333333332</v>
      </c>
      <c r="J8" s="53">
        <v>24</v>
      </c>
      <c r="K8" s="53">
        <v>28</v>
      </c>
      <c r="L8" s="53">
        <v>25</v>
      </c>
      <c r="M8" s="57">
        <f t="shared" si="2"/>
        <v>25.666666666666668</v>
      </c>
    </row>
    <row r="9" spans="1:13" x14ac:dyDescent="0.25">
      <c r="A9" s="57">
        <v>7</v>
      </c>
      <c r="B9" s="56">
        <v>25</v>
      </c>
      <c r="C9" s="56">
        <v>27</v>
      </c>
      <c r="D9" s="56">
        <v>26</v>
      </c>
      <c r="E9" s="57">
        <f t="shared" si="0"/>
        <v>26</v>
      </c>
      <c r="F9" s="56">
        <v>36</v>
      </c>
      <c r="G9" s="56">
        <v>39</v>
      </c>
      <c r="H9" s="56">
        <v>37</v>
      </c>
      <c r="I9" s="57">
        <f t="shared" si="1"/>
        <v>37.333333333333336</v>
      </c>
      <c r="J9" s="56">
        <v>28</v>
      </c>
      <c r="K9" s="56">
        <v>32</v>
      </c>
      <c r="L9" s="56">
        <v>28</v>
      </c>
      <c r="M9" s="57">
        <f t="shared" si="2"/>
        <v>29.333333333333332</v>
      </c>
    </row>
    <row r="10" spans="1:13" x14ac:dyDescent="0.25">
      <c r="A10" s="117" t="s">
        <v>3</v>
      </c>
      <c r="B10" s="58" t="s">
        <v>33</v>
      </c>
      <c r="C10" s="59"/>
      <c r="D10" s="59"/>
      <c r="E10" s="59"/>
      <c r="F10" s="58" t="s">
        <v>34</v>
      </c>
      <c r="G10" s="59"/>
      <c r="H10" s="59"/>
      <c r="I10" s="59"/>
      <c r="J10" s="58" t="s">
        <v>35</v>
      </c>
      <c r="K10" s="59"/>
      <c r="L10" s="59"/>
      <c r="M10" s="59"/>
    </row>
    <row r="11" spans="1:13" x14ac:dyDescent="0.25">
      <c r="A11" s="57" t="s">
        <v>39</v>
      </c>
      <c r="B11" s="60" t="s">
        <v>36</v>
      </c>
      <c r="C11" s="61" t="s">
        <v>37</v>
      </c>
      <c r="D11" s="61" t="s">
        <v>37</v>
      </c>
      <c r="E11" s="61" t="s">
        <v>38</v>
      </c>
      <c r="F11" s="60" t="s">
        <v>36</v>
      </c>
      <c r="G11" s="61" t="s">
        <v>37</v>
      </c>
      <c r="H11" s="61" t="s">
        <v>37</v>
      </c>
      <c r="I11" s="61" t="s">
        <v>38</v>
      </c>
      <c r="J11" s="60" t="s">
        <v>36</v>
      </c>
      <c r="K11" s="61" t="s">
        <v>37</v>
      </c>
      <c r="L11" s="61" t="s">
        <v>37</v>
      </c>
      <c r="M11" s="61" t="s">
        <v>38</v>
      </c>
    </row>
    <row r="12" spans="1:13" x14ac:dyDescent="0.25">
      <c r="A12" s="57">
        <v>1</v>
      </c>
      <c r="B12" s="52">
        <v>0</v>
      </c>
      <c r="C12" s="52">
        <v>0</v>
      </c>
      <c r="D12" s="52">
        <v>0</v>
      </c>
      <c r="E12" s="57">
        <f>AVERAGE(B12:D12)</f>
        <v>0</v>
      </c>
      <c r="F12" s="52">
        <v>0</v>
      </c>
      <c r="G12" s="52">
        <v>0</v>
      </c>
      <c r="H12" s="52">
        <v>0</v>
      </c>
      <c r="I12" s="57">
        <f>AVERAGE(F12:H12)</f>
        <v>0</v>
      </c>
      <c r="J12" s="52">
        <v>0</v>
      </c>
      <c r="K12" s="52">
        <v>0</v>
      </c>
      <c r="L12" s="52">
        <v>0</v>
      </c>
      <c r="M12" s="57">
        <f>AVERAGE(J12:L12)</f>
        <v>0</v>
      </c>
    </row>
    <row r="13" spans="1:13" x14ac:dyDescent="0.25">
      <c r="A13" s="57">
        <v>2</v>
      </c>
      <c r="B13" s="53">
        <v>11</v>
      </c>
      <c r="C13" s="53">
        <v>11</v>
      </c>
      <c r="D13" s="53">
        <v>8</v>
      </c>
      <c r="E13" s="57">
        <f t="shared" ref="E13:E18" si="3">AVERAGE(B13:D13)</f>
        <v>10</v>
      </c>
      <c r="F13" s="53">
        <v>14</v>
      </c>
      <c r="G13" s="53">
        <v>15</v>
      </c>
      <c r="H13" s="53">
        <v>13</v>
      </c>
      <c r="I13" s="57">
        <f t="shared" ref="I13:I18" si="4">AVERAGE(F13:H13)</f>
        <v>14</v>
      </c>
      <c r="J13" s="53">
        <v>7</v>
      </c>
      <c r="K13" s="53">
        <v>10</v>
      </c>
      <c r="L13" s="53">
        <v>8</v>
      </c>
      <c r="M13" s="57">
        <f t="shared" ref="M13:M18" si="5">AVERAGE(J13:L13)</f>
        <v>8.3333333333333339</v>
      </c>
    </row>
    <row r="14" spans="1:13" x14ac:dyDescent="0.25">
      <c r="A14" s="57">
        <v>3</v>
      </c>
      <c r="B14" s="54">
        <v>17</v>
      </c>
      <c r="C14" s="54">
        <v>17</v>
      </c>
      <c r="D14" s="54">
        <v>16</v>
      </c>
      <c r="E14" s="57">
        <f t="shared" si="3"/>
        <v>16.666666666666668</v>
      </c>
      <c r="F14" s="54">
        <v>27</v>
      </c>
      <c r="G14" s="54">
        <v>29</v>
      </c>
      <c r="H14" s="54">
        <v>26</v>
      </c>
      <c r="I14" s="57">
        <f t="shared" si="4"/>
        <v>27.333333333333332</v>
      </c>
      <c r="J14" s="54">
        <v>14</v>
      </c>
      <c r="K14" s="54">
        <v>20</v>
      </c>
      <c r="L14" s="54">
        <v>15</v>
      </c>
      <c r="M14" s="57">
        <f t="shared" si="5"/>
        <v>16.333333333333332</v>
      </c>
    </row>
    <row r="15" spans="1:13" x14ac:dyDescent="0.25">
      <c r="A15" s="57">
        <v>4</v>
      </c>
      <c r="B15" s="53">
        <v>23</v>
      </c>
      <c r="C15" s="53">
        <v>23</v>
      </c>
      <c r="D15" s="53">
        <v>22</v>
      </c>
      <c r="E15" s="57">
        <f t="shared" si="3"/>
        <v>22.666666666666668</v>
      </c>
      <c r="F15" s="53">
        <v>37</v>
      </c>
      <c r="G15" s="53">
        <v>42</v>
      </c>
      <c r="H15" s="53">
        <v>36</v>
      </c>
      <c r="I15" s="57">
        <f t="shared" si="4"/>
        <v>38.333333333333336</v>
      </c>
      <c r="J15" s="53">
        <v>19</v>
      </c>
      <c r="K15" s="53">
        <v>24</v>
      </c>
      <c r="L15" s="53">
        <v>20</v>
      </c>
      <c r="M15" s="57">
        <f t="shared" si="5"/>
        <v>21</v>
      </c>
    </row>
    <row r="16" spans="1:13" x14ac:dyDescent="0.25">
      <c r="A16" s="57">
        <v>5</v>
      </c>
      <c r="B16" s="55">
        <v>27</v>
      </c>
      <c r="C16" s="55">
        <v>27</v>
      </c>
      <c r="D16" s="55">
        <v>25</v>
      </c>
      <c r="E16" s="57">
        <f t="shared" si="3"/>
        <v>26.333333333333332</v>
      </c>
      <c r="F16" s="55">
        <v>48</v>
      </c>
      <c r="G16" s="55">
        <v>52</v>
      </c>
      <c r="H16" s="55">
        <v>46</v>
      </c>
      <c r="I16" s="57">
        <f t="shared" si="4"/>
        <v>48.666666666666664</v>
      </c>
      <c r="J16" s="55">
        <v>24</v>
      </c>
      <c r="K16" s="55">
        <v>29</v>
      </c>
      <c r="L16" s="55">
        <v>26</v>
      </c>
      <c r="M16" s="57">
        <f t="shared" si="5"/>
        <v>26.333333333333332</v>
      </c>
    </row>
    <row r="17" spans="1:13" x14ac:dyDescent="0.25">
      <c r="A17" s="57">
        <v>6</v>
      </c>
      <c r="B17" s="53">
        <v>30</v>
      </c>
      <c r="C17" s="53">
        <v>30</v>
      </c>
      <c r="D17" s="53">
        <v>29</v>
      </c>
      <c r="E17" s="57">
        <f t="shared" si="3"/>
        <v>29.666666666666668</v>
      </c>
      <c r="F17" s="53">
        <v>59</v>
      </c>
      <c r="G17" s="53">
        <v>61</v>
      </c>
      <c r="H17" s="53">
        <v>56</v>
      </c>
      <c r="I17" s="57">
        <f t="shared" si="4"/>
        <v>58.666666666666664</v>
      </c>
      <c r="J17" s="53">
        <v>30</v>
      </c>
      <c r="K17" s="53">
        <v>35</v>
      </c>
      <c r="L17" s="53">
        <v>31</v>
      </c>
      <c r="M17" s="57">
        <f t="shared" si="5"/>
        <v>32</v>
      </c>
    </row>
    <row r="18" spans="1:13" x14ac:dyDescent="0.25">
      <c r="A18" s="57">
        <v>7</v>
      </c>
      <c r="B18" s="56">
        <v>34</v>
      </c>
      <c r="C18" s="56">
        <v>33</v>
      </c>
      <c r="D18" s="56">
        <v>32</v>
      </c>
      <c r="E18" s="57">
        <f t="shared" si="3"/>
        <v>33</v>
      </c>
      <c r="F18" s="56">
        <v>70</v>
      </c>
      <c r="G18" s="56">
        <v>71</v>
      </c>
      <c r="H18" s="56">
        <v>66</v>
      </c>
      <c r="I18" s="57">
        <f t="shared" si="4"/>
        <v>69</v>
      </c>
      <c r="J18" s="56">
        <v>35</v>
      </c>
      <c r="K18" s="56">
        <v>40</v>
      </c>
      <c r="L18" s="56">
        <v>37</v>
      </c>
      <c r="M18" s="57">
        <f t="shared" si="5"/>
        <v>37.333333333333336</v>
      </c>
    </row>
    <row r="25" spans="1:13" x14ac:dyDescent="0.25">
      <c r="H25" s="13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N2010 - Paper 01</vt:lpstr>
      <vt:lpstr>N2010 - Paper 02</vt:lpstr>
      <vt:lpstr>N2010 - Paper 03</vt:lpstr>
      <vt:lpstr>N2010 - Total Grade</vt:lpstr>
      <vt:lpstr>Past IB Scores</vt:lpstr>
    </vt:vector>
  </TitlesOfParts>
  <Company>ECA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Brakke</dc:creator>
  <cp:lastModifiedBy>Brakke</cp:lastModifiedBy>
  <cp:lastPrinted>2011-03-16T12:15:59Z</cp:lastPrinted>
  <dcterms:created xsi:type="dcterms:W3CDTF">2011-03-15T14:11:49Z</dcterms:created>
  <dcterms:modified xsi:type="dcterms:W3CDTF">2011-03-22T12:07:58Z</dcterms:modified>
</cp:coreProperties>
</file>